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heet1" sheetId="1" r:id="rId1"/>
  </sheets>
  <calcPr fullCalcOnLoad="1"/>
</workbook>
</file>

<file path=xl/sharedStrings.xml><?xml version="1.0" encoding="utf-8"?>
<sst xmlns="http://schemas.openxmlformats.org/spreadsheetml/2006/main" count="1525" uniqueCount="1525">
  <si>
    <t>Dataset Name</t>
  </si>
  <si>
    <t>Nature of Data</t>
  </si>
  <si>
    <t>Time Interval</t>
  </si>
  <si>
    <t>Cohort</t>
  </si>
  <si>
    <t>Data Contains</t>
  </si>
  <si>
    <t>Documentation Link</t>
  </si>
  <si>
    <t>Active</t>
  </si>
  <si>
    <t xml:space="preserve"> vr_chfef_2023_a_1445s</t>
  </si>
  <si>
    <t xml:space="preserve">Validated Ejection Fraction from CHF cases in the Sequences of Events (SOE) File </t>
  </si>
  <si>
    <t>Cases from 1980-2023</t>
  </si>
  <si>
    <d:r xmlns:d="http://schemas.openxmlformats.org/spreadsheetml/2006/main">
      <d:rPr>
        <d:sz val="11"/>
        <d:rFont val="Calibri"/>
      </d:rPr>
      <d:t xml:space="preserve">- Original
- Offspring
- NOS
- Gen 3
- Omni 1
- Omni 2
</d:t>
    </d:r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</si>
  <si>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Cardiovascular Related</d:t>
    </d:r>
  </si>
  <si>
    <t xml:space="preserve"> vr_svstk_2022_a_1538s</t>
  </si>
  <si>
    <t>Survival and Follow-up Status for Stroke</t>
  </si>
  <si>
    <t>Through 2022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</si>
  <si>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Cardiovascular/Stroke/Death Events/Endpoints (SOE)
 - Stroke Related
 - Survival / Follow up time</d:t>
    </d:r>
  </si>
  <si>
    <t>abdomct1_7s</t>
  </si>
  <si>
    <t>Abdominal Fat Study CT</t>
  </si>
  <si>
    <t xml:space="preserve">Exam 7 </t>
  </si>
  <si>
    <d:r xmlns:d="http://schemas.openxmlformats.org/spreadsheetml/2006/main">
      <d:rPr>
        <d:sz val="11"/>
        <d:rFont val="Calibri"/>
      </d:rPr>
      <d:t xml:space="preserve">Offspring</d:t>
    </d:r>
  </si>
  <si>
    <d:r xmlns:d="http://schemas.openxmlformats.org/spreadsheetml/2006/main">
      <d:rPr>
        <d:sz val="11"/>
        <d:rFont val="Calibri"/>
      </d:rPr>
      <d:t xml:space="preserve">
* Non-invasive Test
 - CT-Thoracic</d:t>
    </d:r>
  </si>
  <si>
    <t>abdomct3_1s</t>
  </si>
  <si>
    <t xml:space="preserve">Abdominal Fat Study CT </t>
  </si>
  <si>
    <t xml:space="preserve">Exam 1 </t>
  </si>
  <si>
    <d:r xmlns:d="http://schemas.openxmlformats.org/spreadsheetml/2006/main">
      <d:rPr>
        <d:sz val="11"/>
        <d:rFont val="Calibri"/>
      </d:rPr>
      <d:t xml:space="preserve">Gen 3</d:t>
    </d:r>
  </si>
  <si>
    <t>act1_5s</t>
  </si>
  <si>
    <t xml:space="preserve">Physical Activity Index </t>
  </si>
  <si>
    <t xml:space="preserve">Exam 5 </t>
  </si>
  <si>
    <d:r xmlns:d="http://schemas.openxmlformats.org/spreadsheetml/2006/main">
      <d:rPr>
        <d:sz val="11"/>
        <d:rFont val="Calibri"/>
      </d:rPr>
      <d:t xml:space="preserve">
* Questionnaire and Physical Exam
 - Physical Activity - Index (PAI)
 - Physical Activity - Questionnaire
 - Medical History / Physical Exam / Misc Interview</d:t>
    </d:r>
  </si>
  <si>
    <t>act1_6s</t>
  </si>
  <si>
    <t xml:space="preserve">Physical Activity Index  </t>
  </si>
  <si>
    <t xml:space="preserve">Exam 6 </t>
  </si>
  <si>
    <d:r xmlns:d="http://schemas.openxmlformats.org/spreadsheetml/2006/main">
      <d:rPr>
        <d:sz val="11"/>
        <d:rFont val="Calibri"/>
      </d:rPr>
      <d:t xml:space="preserve">
* Questionnaire and Physical Exam
 - Physical Activity - Questionnaire
 - Medical History / Physical Exam / Misc Interview</d:t>
    </d:r>
  </si>
  <si>
    <t>adma1_6s</t>
  </si>
  <si>
    <t xml:space="preserve">ADMA/SDMA/L-arginine Lab Data </t>
  </si>
  <si>
    <t>Exam 6</t>
  </si>
  <si>
    <d:r xmlns:d="http://schemas.openxmlformats.org/spreadsheetml/2006/main">
      <d:rPr>
        <d:sz val="11"/>
        <d:rFont val="Calibri"/>
      </d:rPr>
      <d:t xml:space="preserve">
* Lab Assays
 - Blood
 - Blood -&gt; SDMA
 - Blood -&gt; ADMA
 - Blood -&gt; l-arginine</d:t>
    </d:r>
  </si>
  <si>
    <t>ank0_23s</t>
  </si>
  <si>
    <t xml:space="preserve">Ankle-Arm Blood Pressure </t>
  </si>
  <si>
    <t xml:space="preserve">Exam 23 </t>
  </si>
  <si>
    <d:r xmlns:d="http://schemas.openxmlformats.org/spreadsheetml/2006/main">
      <d:rPr>
        <d:sz val="11"/>
        <d:rFont val="Calibri"/>
      </d:rPr>
      <d:t xml:space="preserve">Original</d:t>
    </d:r>
  </si>
  <si>
    <d:r xmlns:d="http://schemas.openxmlformats.org/spreadsheetml/2006/main">
      <d:rPr>
        <d:sz val="11"/>
        <d:rFont val="Calibri"/>
      </d:rPr>
      <d:t xml:space="preserve">
* Non-invasive Test
 - Ankle-arm Blood Pressure</d:t>
    </d:r>
  </si>
  <si>
    <t>ankle1_6s</t>
  </si>
  <si>
    <t>ankle1_7s</t>
  </si>
  <si>
    <t>Exam 7</t>
  </si>
  <si>
    <t>ankle1_8s</t>
  </si>
  <si>
    <t xml:space="preserve">Ankle Arm Doppler </t>
  </si>
  <si>
    <t>Exam 8</t>
  </si>
  <si>
    <t>aortic0_23s</t>
  </si>
  <si>
    <t xml:space="preserve">Lumbar Aortic Calcification </t>
  </si>
  <si>
    <t>Exams 9 - 11, 21 - 23</t>
  </si>
  <si>
    <d:r xmlns:d="http://schemas.openxmlformats.org/spreadsheetml/2006/main">
      <d:rPr>
        <d:sz val="11"/>
        <d:rFont val="Calibri"/>
      </d:rPr>
      <d:t xml:space="preserve">
* Non-invasive Test
 - X-ray - Various</d:t>
    </d:r>
  </si>
  <si>
    <t>avmv1_7s</t>
  </si>
  <si>
    <t xml:space="preserve">Aortic Valve/Mitral Valve Calcium Score   CT</t>
  </si>
  <si>
    <t>bmd0_2009s</t>
  </si>
  <si>
    <t xml:space="preserve">Osteoporosis Study - Bone Mineral Density </t>
  </si>
  <si>
    <t>Exams 20,22,24</t>
  </si>
  <si>
    <d:r xmlns:d="http://schemas.openxmlformats.org/spreadsheetml/2006/main">
      <d:rPr>
        <d:sz val="11"/>
        <d:rFont val="Calibri"/>
      </d:rPr>
      <d:t xml:space="preserve">
* Non-invasive Test
 - Bone Related</d:t>
    </d:r>
  </si>
  <si>
    <t>bnp3_1s</t>
  </si>
  <si>
    <t xml:space="preserve">N-terminal Pro-B-type Natriuretic Peptide </t>
  </si>
  <si>
    <t>Exam 1</t>
  </si>
  <si>
    <d:r xmlns:d="http://schemas.openxmlformats.org/spreadsheetml/2006/main">
      <d:rPr>
        <d:sz val="11"/>
        <d:rFont val="Calibri"/>
      </d:rPr>
      <d:t xml:space="preserve">
* Lab Assays
 - Blood
 - Blood -&gt; BNP (natriuretic peptide)</d:t>
    </d:r>
  </si>
  <si>
    <t>brach1_7s</t>
  </si>
  <si>
    <t xml:space="preserve">Brachial Test </t>
  </si>
  <si>
    <d:r xmlns:d="http://schemas.openxmlformats.org/spreadsheetml/2006/main">
      <d:rPr>
        <d:sz val="11"/>
        <d:rFont val="Calibri"/>
      </d:rPr>
      <d:t xml:space="preserve">
* Non-invasive Test
 - Vascular: Brachial, Tonometry, PAT </d:t>
    </d:r>
  </si>
  <si>
    <t>brach3_1s</t>
  </si>
  <si>
    <t>bwgt1_6s</t>
  </si>
  <si>
    <t xml:space="preserve">Birth History Questionnaire </t>
  </si>
  <si>
    <d:r xmlns:d="http://schemas.openxmlformats.org/spreadsheetml/2006/main">
      <d:rPr>
        <d:sz val="11"/>
        <d:rFont val="Calibri"/>
      </d:rPr>
      <d:t xml:space="preserve">
* Questionnaire and Physical Exam
 - Medical History / Physical Exam / Misc Interview
 - Birth Weight</d:t>
    </d:r>
  </si>
  <si>
    <t>carotid1_6s</t>
  </si>
  <si>
    <t xml:space="preserve">Carotid Ultrasound  </t>
  </si>
  <si>
    <d:r xmlns:d="http://schemas.openxmlformats.org/spreadsheetml/2006/main">
      <d:rPr>
        <d:sz val="11"/>
        <d:rFont val="Calibri"/>
      </d:rPr>
      <d:t xml:space="preserve">
* Non-invasive Test
 - Carotid Ultrasound</d:t>
    </d:r>
  </si>
  <si>
    <t>creacys1_7s</t>
  </si>
  <si>
    <t xml:space="preserve">Creatinine &amp; Cyctatin C </t>
  </si>
  <si>
    <d:r xmlns:d="http://schemas.openxmlformats.org/spreadsheetml/2006/main">
      <d:rPr>
        <d:sz val="11"/>
        <d:rFont val="Calibri"/>
      </d:rPr>
      <d:t xml:space="preserve">
* Lab Assays
 - Blood
 - Blood -&gt; creatinine
 - Blood -&gt; cystatin C</d:t>
    </d:r>
  </si>
  <si>
    <t>crp1_2s</t>
  </si>
  <si>
    <t xml:space="preserve">CRP </t>
  </si>
  <si>
    <t>Exam 2</t>
  </si>
  <si>
    <d:r xmlns:d="http://schemas.openxmlformats.org/spreadsheetml/2006/main">
      <d:rPr>
        <d:sz val="11"/>
        <d:rFont val="Calibri"/>
      </d:rPr>
      <d:t xml:space="preserve">
* Lab Assays
 - Blood
 - Blood -&gt; CRP</d:t>
    </d:r>
  </si>
  <si>
    <t>crp1_6s</t>
  </si>
  <si>
    <t xml:space="preserve">CRP  </t>
  </si>
  <si>
    <t>ct1_7s</t>
  </si>
  <si>
    <t xml:space="preserve">Cardiac CT Scan </t>
  </si>
  <si>
    <t xml:space="preserve">2002 - 2005 </t>
  </si>
  <si>
    <t>ct3_1s</t>
  </si>
  <si>
    <t>ctaopulm1_2005s</t>
  </si>
  <si>
    <t>Aorta Pulmonary CT</t>
  </si>
  <si>
    <t>2002-2005</t>
  </si>
  <si>
    <t>ctaopulm3_2005s</t>
  </si>
  <si>
    <t>ctkidney1_2005s</t>
  </si>
  <si>
    <t>CT Kidney Fat</t>
  </si>
  <si>
    <t>2002 - 2005</t>
  </si>
  <si>
    <t>ctkidney3_2005s</t>
  </si>
  <si>
    <t>ctpaof1_2005s</t>
  </si>
  <si>
    <t xml:space="preserve">CT Perivascular Fat   (Peri-aortic Fat)</t>
  </si>
  <si>
    <t>ctpaof3_2005s</t>
  </si>
  <si>
    <t xml:space="preserve">CT Perivascular Fat  (Peri-aortic Fat)</t>
  </si>
  <si>
    <t>ctpericard1_2005s</t>
  </si>
  <si>
    <t>CT Pericardial Fat</t>
  </si>
  <si>
    <t>ctpericard3_2005s</t>
  </si>
  <si>
    <t>cva_2005s</t>
  </si>
  <si>
    <t xml:space="preserve">Brain MRI Qualitative  </t>
  </si>
  <si>
    <t>thru 2005</t>
  </si>
  <si>
    <d:r xmlns:d="http://schemas.openxmlformats.org/spreadsheetml/2006/main">
      <d:rPr>
        <d:sz val="11"/>
        <d:rFont val="Calibri"/>
      </d:rPr>
      <d:t xml:space="preserve">- Original
- Offspring
</d:t>
    </d:r>
  </si>
  <si>
    <d:r xmlns:d="http://schemas.openxmlformats.org/spreadsheetml/2006/main">
      <d:rPr>
        <d:sz val="11"/>
        <d:rFont val="Calibri"/>
      </d:rPr>
      <d:t xml:space="preserve">
* Non-invasive Test
 - MRI - Brain</d:t>
    </d:r>
  </si>
  <si>
    <t>diff3_1s</t>
  </si>
  <si>
    <t xml:space="preserve">Diffusion Capacity Testing </t>
  </si>
  <si>
    <d:r xmlns:d="http://schemas.openxmlformats.org/spreadsheetml/2006/main">
      <d:rPr>
        <d:sz val="11"/>
        <d:rFont val="Calibri"/>
      </d:rPr>
      <d:t xml:space="preserve">
* Non-invasive Test
 - Pulmonary Function Tests</d:t>
    </d:r>
  </si>
  <si>
    <t>dis0_18s</t>
  </si>
  <si>
    <t xml:space="preserve">Perceived Disability Study </t>
  </si>
  <si>
    <t>Exam 18</t>
  </si>
  <si>
    <d:r xmlns:d="http://schemas.openxmlformats.org/spreadsheetml/2006/main">
      <d:rPr>
        <d:sz val="11"/>
        <d:rFont val="Calibri"/>
      </d:rPr>
      <d:t xml:space="preserve">
* Questionnaire and Physical Exam
 - Medical History / Physical Exam / Misc Interview
 - Physical Function – Self-report
 - ADL</d:t>
    </d:r>
  </si>
  <si>
    <t>dopecho0_20s</t>
  </si>
  <si>
    <t xml:space="preserve">Doppler Echo </t>
  </si>
  <si>
    <t>Exam 20</t>
  </si>
  <si>
    <d:r xmlns:d="http://schemas.openxmlformats.org/spreadsheetml/2006/main">
      <d:rPr>
        <d:sz val="11"/>
        <d:rFont val="Calibri"/>
      </d:rPr>
      <d:t xml:space="preserve">
* Non-invasive Test
 - Echocardiogram</d:t>
    </d:r>
  </si>
  <si>
    <t>e_exam_ex01_2_0813s</t>
  </si>
  <si>
    <t>Clinic Exam Data: Interview, Physical Exam, ECG</t>
  </si>
  <si>
    <t>NOS Exam 1</t>
  </si>
  <si>
    <d:r xmlns:d="http://schemas.openxmlformats.org/spreadsheetml/2006/main">
      <d:rPr>
        <d:sz val="11"/>
        <d:rFont val="Calibri"/>
      </d:rPr>
      <d:t xml:space="preserve">NOS</d:t>
    </d:r>
  </si>
  <si>
    <d:r xmlns:d="http://schemas.openxmlformats.org/spreadsheetml/2006/main">
      <d:rPr>
        <d:sz val="11"/>
        <d:rFont val="Calibri"/>
      </d:rPr>
      <d:t xml:space="preserve">
* Non-invasive Test
 - ECG
* Questionnaire and Physical Exam
 - Physical Activity - Index (PAI)
 - Medical History / Physical Exam / Misc Interview
 - CESD
 - Menstrual History
 - Physical Activity - Questionnaire</d:t>
    </d:r>
  </si>
  <si>
    <t>e_exam_ex01_7_0020s</t>
  </si>
  <si>
    <t>Clinic Exam: Interview, Physical Exam, ECG</t>
  </si>
  <si>
    <d:r xmlns:d="http://schemas.openxmlformats.org/spreadsheetml/2006/main">
      <d:rPr>
        <d:sz val="11"/>
        <d:rFont val="Calibri"/>
      </d:rPr>
      <d:t xml:space="preserve">Omni 1</d:t>
    </d:r>
  </si>
  <si>
    <d:r xmlns:d="http://schemas.openxmlformats.org/spreadsheetml/2006/main">
      <d:rPr>
        <d:sz val="11"/>
        <d:rFont val="Calibri"/>
      </d:rPr>
      <d:t xml:space="preserve">
* Non-invasive Test
 - ECG
* Lab Assays
 - Blood
 - Blood -&gt; fasting
 - Urine
 - Urine -&gt; albumin
 - Urine -&gt; blood in urine
 - Urine -&gt; glucose in urine
 - Urine -&gt; ketones in urine
 - Urine -&gt; pH
* Questionnaire and Physical Exam
 - Medical History / Physical Exam / Misc Interview
 - Physical Function – Self-report
 - Menstrual History</d:t>
    </d:r>
  </si>
  <si>
    <t>e_exam_ex01_72_0652s</t>
  </si>
  <si>
    <t>Omni 2 Exam 1</t>
  </si>
  <si>
    <d:r xmlns:d="http://schemas.openxmlformats.org/spreadsheetml/2006/main">
      <d:rPr>
        <d:sz val="11"/>
        <d:rFont val="Calibri"/>
      </d:rPr>
      <d:t xml:space="preserve">Omni 2</d:t>
    </d:r>
  </si>
  <si>
    <d:r xmlns:d="http://schemas.openxmlformats.org/spreadsheetml/2006/main">
      <d:rPr>
        <d:sz val="11"/>
        <d:rFont val="Calibri"/>
      </d:rPr>
      <d:t xml:space="preserve">
* Non-invasive Test
 - ECG
* Questionnaire and Physical Exam
 - Physical Activity - Index (PAI)
 - Medical History / Physical Exam / Misc Interview
 - Physical Activity - Questionnaire
 - CESD
 - Menstrual History</d:t>
    </d:r>
  </si>
  <si>
    <t>e_exam_ex02_3b_0017s</t>
  </si>
  <si>
    <t>Generation 3 Exam 2, New Offspring Spouse Exam 2, Omni 2 Exam 2</t>
  </si>
  <si>
    <d:r xmlns:d="http://schemas.openxmlformats.org/spreadsheetml/2006/main">
      <d:rPr>
        <d:sz val="11"/>
        <d:rFont val="Calibri"/>
      </d:rPr>
      <d:t xml:space="preserve">- NOS
- Gen 3
- Omni 2
</d:t>
    </d:r>
  </si>
  <si>
    <d:r xmlns:d="http://schemas.openxmlformats.org/spreadsheetml/2006/main">
      <d:rPr>
        <d:sz val="11"/>
        <d:rFont val="Calibri"/>
      </d:rPr>
      <d:t xml:space="preserve">
* Non-invasive Test
 - ECG
* Questionnaire and Physical Exam
 - CESD
 - Medical History / Physical Exam / Misc Interview
 - Physical Activity - Index (PAI)
 - Physical Activity - Questionnaire
 - Physical Function – Self-report</d:t>
    </d:r>
  </si>
  <si>
    <t>e_exam_ex02_7_0003s</t>
  </si>
  <si>
    <d:r xmlns:d="http://schemas.openxmlformats.org/spreadsheetml/2006/main">
      <d:rPr>
        <d:sz val="11"/>
        <d:rFont val="Calibri"/>
      </d:rPr>
      <d:t xml:space="preserve">
* Non-invasive Test
 - Body Composition
 - ECG
* Questionnaire and Physical Exam
 - Physical Activity - Index (PAI)
 - Medical History / Physical Exam / Misc Interview
 - CESD
 - Physical Activity - Questionnaire
 - Physical Function – Self-report
 - Social Network (Berkman)</d:t>
    </d:r>
  </si>
  <si>
    <t>e_exam_ex03_3b_1069s</t>
  </si>
  <si>
    <t>Exam: Interview, Measurements, ECG</t>
  </si>
  <si>
    <t>Exam 3</t>
  </si>
  <si>
    <d:r xmlns:d="http://schemas.openxmlformats.org/spreadsheetml/2006/main">
      <d:rPr>
        <d:sz val="11"/>
        <d:rFont val="Calibri"/>
      </d:rPr>
      <d:t xml:space="preserve">
* Questionnaire and Physical Exam
 - Medical History / Physical Exam / Misc Interview
 - CESD
 - Physical Activity - Questionnaire
 - Physical Function – Self-report</d:t>
    </d:r>
  </si>
  <si>
    <t>e_exam_ex03_7_0426s</t>
  </si>
  <si>
    <d:r xmlns:d="http://schemas.openxmlformats.org/spreadsheetml/2006/main">
      <d:rPr>
        <d:sz val="11"/>
        <d:rFont val="Calibri"/>
      </d:rPr>
      <d:t xml:space="preserve">
* Non-invasive Test
 - Ankle-arm Blood Pressure
 - ECG
* Questionnaire and Physical Exam
 - Physical Activity - Index (PAI)
 - Medical History / Physical Exam / Misc Interview
 - ADL
 - Physical Activity - Questionnaire
 - Physical Function – Self-report
 - CESD
* Lab Assays
 - Blood
 - Blood -&gt; fasting</d:t>
    </d:r>
  </si>
  <si>
    <t>e_exam_ex09_1b_0844s</t>
  </si>
  <si>
    <t>Offspring Exam 9, Omni 1 Exam 4</t>
  </si>
  <si>
    <d:r xmlns:d="http://schemas.openxmlformats.org/spreadsheetml/2006/main">
      <d:rPr>
        <d:sz val="11"/>
        <d:rFont val="Calibri"/>
      </d:rPr>
      <d:t xml:space="preserve">- Offspring
- Omni 1
</d:t>
    </d:r>
  </si>
  <si>
    <d:r xmlns:d="http://schemas.openxmlformats.org/spreadsheetml/2006/main">
      <d:rPr>
        <d:sz val="11"/>
        <d:rFont val="Calibri"/>
      </d:rPr>
      <d:t xml:space="preserve">
* Non-invasive Test
 - ECG
 - Physical function – direct measure
 - Hand Grip, Chair Stands and or Measured Walk Related
* Questionnaire and Physical Exam
 - Physical Activity - Index (PAI)
 - Medical History / Physical Exam / Misc Interview
 - ADL
 - CESD
 - Physical Activity - Questionnaire
 - Physical Function – Self-report</d:t>
    </d:r>
  </si>
  <si>
    <t>e_exam_ex10_1b_1409s</t>
  </si>
  <si>
    <t>Offspring Exam 10/Omni 1 Exam 5 October 2019-June 2022</t>
  </si>
  <si>
    <d:r xmlns:d="http://schemas.openxmlformats.org/spreadsheetml/2006/main">
      <d:rPr>
        <d:sz val="11"/>
        <d:rFont val="Calibri"/>
      </d:rPr>
      <d:t xml:space="preserve">- Omni 1
- Offspring
</d:t>
    </d:r>
  </si>
  <si>
    <d:r xmlns:d="http://schemas.openxmlformats.org/spreadsheetml/2006/main">
      <d:rPr>
        <d:sz val="11"/>
        <d:rFont val="Calibri"/>
      </d:rPr>
      <d:t xml:space="preserve">
* Non-invasive Test
 - Hand Grip, Chair Stands and or Measured Walk Related
 - Physical function – direct measure
* Questionnaire and Physical Exam
 - ADL
 - CESD
 - Medical History / Physical Exam / Misc Interview
 - Physical Activity - Index (PAI)
 - Physical Activity - Questionnaire
 - Physical Function – Self-report</d:t>
    </d:r>
  </si>
  <si>
    <t>e_exam_ex29_0_0210s</t>
  </si>
  <si>
    <t>Original Cohort Exam 29</t>
  </si>
  <si>
    <d:r xmlns:d="http://schemas.openxmlformats.org/spreadsheetml/2006/main">
      <d:rPr>
        <d:sz val="11"/>
        <d:rFont val="Calibri"/>
      </d:rPr>
      <d:t xml:space="preserve">
* Non-invasive Test
 - ECG
* Questionnaire and Physical Exam
 - Medical History / Physical Exam / Misc Interview
 - ADL
 - CESD
 - Physical Function – Self-report</d:t>
    </d:r>
  </si>
  <si>
    <t>e_exam_ex30_0_0274s</t>
  </si>
  <si>
    <t>Original Cohort Exam 30</t>
  </si>
  <si>
    <t>e_exam_ex31_0_0738s</t>
  </si>
  <si>
    <t>Exam 31</t>
  </si>
  <si>
    <t>e_exam_ex32_0_0939s</t>
  </si>
  <si>
    <t>Exam 32</t>
  </si>
  <si>
    <t>ebct1_7s</t>
  </si>
  <si>
    <t xml:space="preserve">Calcium Scores CT </t>
  </si>
  <si>
    <t>Exams 6, 7</t>
  </si>
  <si>
    <t>ecg_alls</t>
  </si>
  <si>
    <t>Digital ECG (Pfizer)</t>
  </si>
  <si>
    <t xml:space="preserve">Exam 11  Exam 1</t>
  </si>
  <si>
    <d:r xmlns:d="http://schemas.openxmlformats.org/spreadsheetml/2006/main">
      <d:rPr>
        <d:sz val="11"/>
        <d:rFont val="Calibri"/>
      </d:rPr>
      <d:t xml:space="preserve">- Original
- Offspring
- Gen 3
</d:t>
    </d:r>
  </si>
  <si>
    <d:r xmlns:d="http://schemas.openxmlformats.org/spreadsheetml/2006/main">
      <d:rPr>
        <d:sz val="11"/>
        <d:rFont val="Calibri"/>
      </d:rPr>
      <d:t xml:space="preserve">
* Non-invasive Test
 - ECG</d:t>
    </d:r>
  </si>
  <si>
    <t>ecgdigital_18s</t>
  </si>
  <si>
    <t xml:space="preserve">ECG </t>
  </si>
  <si>
    <t xml:space="preserve">Exams 16 - 18,  Exam 2</t>
  </si>
  <si>
    <t>echo0_20s</t>
  </si>
  <si>
    <t xml:space="preserve">Echocardipgraphy </t>
  </si>
  <si>
    <t>echo1_4s</t>
  </si>
  <si>
    <t xml:space="preserve">Echocardiography </t>
  </si>
  <si>
    <t>Exam 4</t>
  </si>
  <si>
    <t>echo1_5s</t>
  </si>
  <si>
    <t>eisoform1_4s</t>
  </si>
  <si>
    <t xml:space="preserve">E Isoform </t>
  </si>
  <si>
    <d:r xmlns:d="http://schemas.openxmlformats.org/spreadsheetml/2006/main">
      <d:rPr>
        <d:sz val="11"/>
        <d:rFont val="Calibri"/>
      </d:rPr>
      <d:t xml:space="preserve">
* Lab Assays
 - Blood
 - Blood -&gt; lipid
 - Blood -&gt; lipid -&gt; other</d:t>
    </d:r>
  </si>
  <si>
    <t>ex0_10s</t>
  </si>
  <si>
    <t xml:space="preserve">Clinic Exam </t>
  </si>
  <si>
    <t>Exam 10</t>
  </si>
  <si>
    <d:r xmlns:d="http://schemas.openxmlformats.org/spreadsheetml/2006/main">
      <d:rPr>
        <d:sz val="11"/>
        <d:rFont val="Calibri"/>
      </d:rPr>
      <d:t xml:space="preserve">
* Non-invasive Test
 - X-ray - Various
 - Oscillograph/Vasculogram
 - ECG
 - Pulmonary Function Tests
* Lab Assays
 - Blood
 - Blood -&gt; fasting
 - Blood -&gt; fibrinogen
 - Blood -&gt; glucose
 - Blood -&gt; glucose -&gt; glucose challenge
 - Blood -&gt; hematology
 - Blood -&gt; hematology -&gt; HCT
 - Blood -&gt; lipid
 - Blood -&gt; lipid -&gt; cholesterol
 - Blood -&gt; lipid -&gt; other
 - Blood -&gt; lipid -&gt; phospholipid
 - Blood -&gt; lipid -&gt; triglycerides
 - Blood -&gt; other - carotene
 - Blood -&gt; unknown
 - Urine
 - Urine -&gt; albumin
 - Urine -&gt; glucose in urine
* Questionnaire and Physical Exam
 - Medical History / Physical Exam / Misc Interview</d:t>
    </d:r>
  </si>
  <si>
    <t>ex0_11s</t>
  </si>
  <si>
    <t xml:space="preserve">Exam 11 </t>
  </si>
  <si>
    <d:r xmlns:d="http://schemas.openxmlformats.org/spreadsheetml/2006/main">
      <d:rPr>
        <d:sz val="11"/>
        <d:rFont val="Calibri"/>
      </d:rPr>
      <d:t xml:space="preserve">
* Non-invasive Test
 - X-ray - Various
 - Oscillograph/Vasculogram
 - ECG
 - Pulmonary Function Tests
* Lab Assays
 - Blood
 - Blood -&gt; fasting
 - Blood -&gt; glucose
 - Blood -&gt; hematology
 - Blood -&gt; hematology -&gt; HCT
 - Blood -&gt; lipid
 - Blood -&gt; lipid -&gt; cholesterol
 - Blood -&gt; lipid -&gt; other
 - Blood -&gt; lipid -&gt; triglycerides
 - Urine
* Questionnaire and Physical Exam
 - Physical Activity - Index (PAI)
 - Medical History / Physical Exam / Misc Interview</d:t>
    </d:r>
  </si>
  <si>
    <t>ex0_12s</t>
  </si>
  <si>
    <t xml:space="preserve">Exam 12 </t>
  </si>
  <si>
    <d:r xmlns:d="http://schemas.openxmlformats.org/spreadsheetml/2006/main">
      <d:rPr>
        <d:sz val="11"/>
        <d:rFont val="Calibri"/>
      </d:rPr>
      <d:t xml:space="preserve">
* Non-invasive Test
 - Oscillograph/Vasculogram
 - ECG
 - Pulmonary Function Tests
* Questionnaire and Physical Exam
 - Physical Activity - Index (PAI)
 - Medical History / Physical Exam / Misc Interview
* Lab Assays
 - Blood
 - Blood -&gt; glucose
 - Blood -&gt; hematology
 - Blood -&gt; hematology -&gt; HCT</d:t>
    </d:r>
  </si>
  <si>
    <t>ex0_13s</t>
  </si>
  <si>
    <t>Exam 13</t>
  </si>
  <si>
    <d:r xmlns:d="http://schemas.openxmlformats.org/spreadsheetml/2006/main">
      <d:rPr>
        <d:sz val="11"/>
        <d:rFont val="Calibri"/>
      </d:rPr>
      <d:t xml:space="preserve">
* Non-invasive Test
 - Oscillograph/Vasculogram
 - ECG
 - Pulmonary Function Tests
* Lab Assays
 - Blood
 - Blood -&gt; glucose
 - Blood -&gt; hematology
 - Blood -&gt; hematology -&gt; HCT
 - Blood -&gt; lipid
 - Blood -&gt; lipid -&gt; cholesterol
 - Blood -&gt; uric acid
* Questionnaire and Physical Exam
 - Medical History / Physical Exam / Misc Interview</d:t>
    </d:r>
  </si>
  <si>
    <t>ex0_14s</t>
  </si>
  <si>
    <t>Exam 14</t>
  </si>
  <si>
    <d:r xmlns:d="http://schemas.openxmlformats.org/spreadsheetml/2006/main">
      <d:rPr>
        <d:sz val="11"/>
        <d:rFont val="Calibri"/>
      </d:rPr>
      <d:t xml:space="preserve">
* Non-invasive Test
 - Carbon Monoxide
 - X-ray - Various
 - Oscillograph/Vasculogram
 - ECG
 - Pulmonary Function Tests
* Lab Assays
 - Blood
 - Blood -&gt; creatinine
 - Blood -&gt; glucose
 - Blood -&gt; hematology
 - Blood -&gt; hematology -&gt; HCT
 - Blood -&gt; lipid
 - Blood -&gt; lipid -&gt; cholesterol
 - Urine
 - Urine -&gt; albumin
 - Urine -&gt; blood in urine
 - Urine -&gt; glucose in urine
 - Urine -&gt; ketones in urine
 - Urine -&gt; pH
* Questionnaire and Physical Exam
 - Medical History / Physical Exam / Misc Interview</d:t>
    </d:r>
  </si>
  <si>
    <t>ex0_15s</t>
  </si>
  <si>
    <t>Exam 15</t>
  </si>
  <si>
    <d:r xmlns:d="http://schemas.openxmlformats.org/spreadsheetml/2006/main">
      <d:rPr>
        <d:sz val="11"/>
        <d:rFont val="Calibri"/>
      </d:rPr>
      <d:t xml:space="preserve">
* Non-invasive Test
 - Carbon Monoxide
 - X-ray - Various
 - Oscillograph/Vasculogram
 - ECG
 - Pulmonary Function Tests
* Lab Assays
 - Blood
 - Blood -&gt; creatinine
 - Blood -&gt; glucose
 - Blood -&gt; hematology
 - Blood -&gt; hematology -&gt; HCT
 - Blood -&gt; lipid
 - Blood -&gt; lipid -&gt; cholesterol
 - Blood -&gt; other – Apha anti-trypsin
 - Blood -&gt; other - RBC sodium
 - Blood -&gt; potassium
 - Blood -&gt; sodium
 - Urine
 - Urine -&gt; albumin
 - Urine -&gt; blood in urine
 - Urine -&gt; glucose in urine
 - Urine -&gt; ketones in urine
 - Urine -&gt; pH
* Questionnaire and Physical Exam
 - Medical History / Physical Exam / Misc Interview</d:t>
    </d:r>
  </si>
  <si>
    <t>ex0_16s</t>
  </si>
  <si>
    <t xml:space="preserve">Exam 16 </t>
  </si>
  <si>
    <d:r xmlns:d="http://schemas.openxmlformats.org/spreadsheetml/2006/main">
      <d:rPr>
        <d:sz val="11"/>
        <d:rFont val="Calibri"/>
      </d:rPr>
      <d:t xml:space="preserve">
* Non-invasive Test
 - Carbon Monoxide
 - Echocardiogram
 - ECG
 - Pulmonary Function Tests
* Lab Assays
 - Blood
 - Blood -&gt; glucose
 - Blood -&gt; hematology
 - Blood -&gt; hematology -&gt; HCT
* Questionnaire and Physical Exam
 - Medical History / Physical Exam / Misc Interview</d:t>
    </d:r>
  </si>
  <si>
    <t>ex0_17s</t>
  </si>
  <si>
    <t>Exam 17</t>
  </si>
  <si>
    <d:r xmlns:d="http://schemas.openxmlformats.org/spreadsheetml/2006/main">
      <d:rPr>
        <d:sz val="11"/>
        <d:rFont val="Calibri"/>
      </d:rPr>
      <d:t xml:space="preserve">
* Non-invasive Test
 - Carbon Monoxide
 - ECG
 - Pulmonary Function Tests
* Lab Assays
 - Blood
 - Blood -&gt; glucose
 - Blood -&gt; hematology
 - Blood -&gt; hematology -&gt; HCT
* Questionnaire and Physical Exam
 - Medical History / Physical Exam / Misc Interview
 - Physical Function – Self-report
 - ADL</d:t>
    </d:r>
  </si>
  <si>
    <t>ex0_18s</t>
  </si>
  <si>
    <d:r xmlns:d="http://schemas.openxmlformats.org/spreadsheetml/2006/main">
      <d:rPr>
        <d:sz val="11"/>
        <d:rFont val="Calibri"/>
      </d:rPr>
      <d:t xml:space="preserve">
* Non-invasive Test
 - Carbon Monoxide
 - ECG
 - Eye
* Lab Assays
 - Blood
 - Blood -&gt; glucose
 - Blood -&gt; hematology
 - Blood -&gt; hematology -&gt; HCT
* Questionnaire and Physical Exam
 - Medical History / Physical Exam / Misc Interview
 - ADL
 - Physical Function – Self-report</d:t>
    </d:r>
  </si>
  <si>
    <t>ex0_19s</t>
  </si>
  <si>
    <t>Exam 19</t>
  </si>
  <si>
    <d:r xmlns:d="http://schemas.openxmlformats.org/spreadsheetml/2006/main">
      <d:rPr>
        <d:sz val="11"/>
        <d:rFont val="Calibri"/>
      </d:rPr>
      <d:t xml:space="preserve">
* Non-invasive Test
 - Body Composition
 - Carbon Monoxide
 - ECG
* Questionnaire and Physical Exam
 - Physical Activity - Index (PAI)
 - Medical History / Physical Exam / Misc Interview
 - ADL
 - Physical Function – Self-report
* Lab Assays
 - Blood
 - Blood -&gt; glucose
 - Blood -&gt; hematology
 - Blood -&gt; hematology -&gt; HCT</d:t>
    </d:r>
  </si>
  <si>
    <t>ex0_20s</t>
  </si>
  <si>
    <d:r xmlns:d="http://schemas.openxmlformats.org/spreadsheetml/2006/main">
      <d:rPr>
        <d:sz val="11"/>
        <d:rFont val="Calibri"/>
      </d:rPr>
      <d:t xml:space="preserve">
* Non-invasive Test
 - ECG
* Lab Assays
 - Blood
 - Blood -&gt; glucose
 - Blood -&gt; hematology
 - Blood -&gt; hematology -&gt; HCT
 - Blood -&gt; lipid
 - Blood -&gt; lipid -&gt; cholesterol
* Questionnaire and Physical Exam
 - Physical Activity - Index (PAI)
 - Medical History / Physical Exam / Misc Interview
 - ADL
 - Physical Function – Self-report</d:t>
    </d:r>
  </si>
  <si>
    <t>ex0_21s</t>
  </si>
  <si>
    <t>Exam 21</t>
  </si>
  <si>
    <d:r xmlns:d="http://schemas.openxmlformats.org/spreadsheetml/2006/main">
      <d:rPr>
        <d:sz val="11"/>
        <d:rFont val="Calibri"/>
      </d:rPr>
      <d:t xml:space="preserve">
* Non-invasive Test
 - Carbon Monoxide
 - ECG
* Lab Assays
 - Blood
 - Blood -&gt; glucose
 - Blood -&gt; hematology
 - Blood -&gt; hematology -&gt; HCT
* Questionnaire and Physical Exam
 - Medical History / Physical Exam / Misc Interview
 - ADL
 - Physical Function – Self-report</d:t>
    </d:r>
  </si>
  <si>
    <t>ex0_22s</t>
  </si>
  <si>
    <t>Exam 22</t>
  </si>
  <si>
    <d:r xmlns:d="http://schemas.openxmlformats.org/spreadsheetml/2006/main">
      <d:rPr>
        <d:sz val="11"/>
        <d:rFont val="Calibri"/>
      </d:rPr>
      <d:t xml:space="preserve">
* Non-invasive Test
 - Bone Related
 - ECG
* Lab Assays
 - Blood
 - Blood -&gt; fibrinogen
 - Blood -&gt; glucose
 - Blood -&gt; lipid
 - Blood -&gt; lipid -&gt; cholesterol
* Questionnaire and Physical Exam
 - Medical History / Physical Exam / Misc Interview
 - ADL
 - CESD
 - Physical Function – Self-report</d:t>
    </d:r>
  </si>
  <si>
    <t>ex0_23s</t>
  </si>
  <si>
    <d:r xmlns:d="http://schemas.openxmlformats.org/spreadsheetml/2006/main">
      <d:rPr>
        <d:sz val="11"/>
        <d:rFont val="Calibri"/>
      </d:rPr>
      <d:t xml:space="preserve">
* Non-invasive Test
 - Bone Related
 - ECG
* Lab Assays
 - Blood
 - Blood -&gt; fibrinogen
 - Blood -&gt; glucose
 - Blood -&gt; lipid
 - Blood -&gt; lipid -&gt; cholesterol
* Questionnaire and Physical Exam
 - Medical History / Physical Exam / Misc Interview
 - CESD
 - ADL
 - Physical Function – Self-report</d:t>
    </d:r>
  </si>
  <si>
    <t>ex0_24s</t>
  </si>
  <si>
    <t>Exam 24</t>
  </si>
  <si>
    <d:r xmlns:d="http://schemas.openxmlformats.org/spreadsheetml/2006/main">
      <d:rPr>
        <d:sz val="11"/>
        <d:rFont val="Calibri"/>
      </d:rPr>
      <d:t xml:space="preserve">
* Non-invasive Test
 - ECG
* Lab Assays
 - Blood
 - Blood -&gt; creatinine
 - Blood -&gt; lipid
 - Blood -&gt; lipid -&gt; cholesterol
 - Blood -&gt; lipid -&gt; triglycerides
* Questionnaire and Physical Exam
 - Medical History / Physical Exam / Misc Interview
 - ADL
 - Physical Function – Self-report</d:t>
    </d:r>
  </si>
  <si>
    <t>ex0_25s</t>
  </si>
  <si>
    <t>Exam 25</t>
  </si>
  <si>
    <d:r xmlns:d="http://schemas.openxmlformats.org/spreadsheetml/2006/main">
      <d:rPr>
        <d:sz val="11"/>
        <d:rFont val="Calibri"/>
      </d:rPr>
      <d:t xml:space="preserve">
* Non-invasive Test
 - ECG
* Lab Assays
 - Blood
 - Blood -&gt; creatinine
 - Blood -&gt; lipid
 - Blood -&gt; lipid -&gt; cholesterol
 - Blood -&gt; lipid -&gt; triglycerides
* Questionnaire and Physical Exam
 - Medical History / Physical Exam / Misc Interview
 - ADL
 - CESD
 - Physical Function – Self-report
 - Social Network (Berkman)</d:t>
    </d:r>
  </si>
  <si>
    <t>ex0_26s</t>
  </si>
  <si>
    <t>Exam 26</t>
  </si>
  <si>
    <d:r xmlns:d="http://schemas.openxmlformats.org/spreadsheetml/2006/main">
      <d:rPr>
        <d:sz val="11"/>
        <d:rFont val="Calibri"/>
      </d:rPr>
      <d:t xml:space="preserve">
* Non-invasive Test
 - ECG
 - Hand Grip, Chair Stands and or Measured Walk Related
 - Physical function – direct measure
* Lab Assays
 - Blood
 - Blood -&gt; creatinine
 - Blood -&gt; glucose
 - Blood -&gt; lipid
 - Blood -&gt; lipid -&gt; cholesterol
 - Blood -&gt; lipid -&gt; triglycerides
* Questionnaire and Physical Exam
 - Medical History / Physical Exam / Misc Interview
 - ADL
 - CESD
 - Physical Function – Self-report
 - Social Network (Berkman)</d:t>
    </d:r>
  </si>
  <si>
    <t>ex0_27s</t>
  </si>
  <si>
    <t xml:space="preserve">Clinic Exam  </t>
  </si>
  <si>
    <t xml:space="preserve">Exam 27 </t>
  </si>
  <si>
    <t>ex0_28s</t>
  </si>
  <si>
    <t>Exam 28</t>
  </si>
  <si>
    <t>ex0_7s</t>
  </si>
  <si>
    <t xml:space="preserve">Exam 1 - 7 </t>
  </si>
  <si>
    <d:r xmlns:d="http://schemas.openxmlformats.org/spreadsheetml/2006/main">
      <d:rPr>
        <d:sz val="11"/>
        <d:rFont val="Calibri"/>
      </d:rPr>
      <d:t xml:space="preserve">
* Non-invasive Test
 - X-ray - Various
 - ECG
 - Pulmonary Function Tests
 - Hand Grip, Chair Stands and or Measured Walk Related
 - Physical function – direct measure
* Lab Assays
 - Blood
 - Blood -&gt; blood type
 - Blood -&gt; fasting
 - Blood -&gt; glucose
 - Blood -&gt; hematology
 - Blood -&gt; hematology -&gt; HCT
 - Blood -&gt; hematology -&gt; hemoglobin
 - Blood -&gt; iodine
 - Blood -&gt; latex
 - Blood -&gt; lipid
 - Blood -&gt; lipid -&gt; cholesterol
 - Blood -&gt; lipid -&gt; other
 - Blood -&gt; lipid -&gt; phospholipid
 - Blood -&gt; lipid -&gt; triglycerides
 - Blood -&gt; Rh factor
 - Blood -&gt; uric acid
 - Urine
 - Urine -&gt; albumin
 - Urine -&gt; bacteriuria
 - Urine -&gt; glucose in urine
* Questionnaire and Physical Exam
 - Medical History / Physical Exam / Misc Interview
 - Physical Activity - Index (PAI)</d:t>
    </d:r>
  </si>
  <si>
    <t>ex0_8s</t>
  </si>
  <si>
    <t xml:space="preserve">Exam 8 </t>
  </si>
  <si>
    <d:r xmlns:d="http://schemas.openxmlformats.org/spreadsheetml/2006/main">
      <d:rPr>
        <d:sz val="11"/>
        <d:rFont val="Calibri"/>
      </d:rPr>
      <d:t xml:space="preserve">
* Non-invasive Test
 - X-ray - Various
 - Bone Related
 - ECG
 - Pulmonary Function Tests
* Lab Assays
 - Blood
 - Blood -&gt; fasting
 - Blood -&gt; latex
 - Blood -&gt; lipid
 - Blood -&gt; lipid -&gt; cholesterol
 - Blood -&gt; lipid -&gt; other
 - Blood -&gt; lipid -&gt; phospholipid
 - Blood -&gt; lipid -&gt; triglycerides
 - Urine
 - Urine -&gt; glucose in urine
* Questionnaire and Physical Exam
 - Medical History / Physical Exam / Misc Interview</d:t>
    </d:r>
  </si>
  <si>
    <t>ex0_9s</t>
  </si>
  <si>
    <t xml:space="preserve">Exam 9 </t>
  </si>
  <si>
    <d:r xmlns:d="http://schemas.openxmlformats.org/spreadsheetml/2006/main">
      <d:rPr>
        <d:sz val="11"/>
        <d:rFont val="Calibri"/>
      </d:rPr>
      <d:t xml:space="preserve">
* Non-invasive Test
 - X-ray - Various
 - Oscillograph/Vasculogram
 - ECG
 - Pulmonary Function Tests
* Lab Assays
 - Blood
 - Blood -&gt; fasting
 - Blood -&gt; glucose
 - Blood -&gt; hematology
 - Blood -&gt; hematology -&gt; HCT
 - Blood -&gt; lipid
 - Blood -&gt; lipid -&gt; cholesterol
 - Blood -&gt; lipid -&gt; phospholipid
 - Blood -&gt; lipid -&gt; triglycerides
 - Blood -&gt; unknown
 - Urine
* Questionnaire and Physical Exam
 - Medical History / Physical Exam / Misc Interview</d:t>
    </d:r>
  </si>
  <si>
    <t>ex1_1s</t>
  </si>
  <si>
    <d:r xmlns:d="http://schemas.openxmlformats.org/spreadsheetml/2006/main">
      <d:rPr>
        <d:sz val="11"/>
        <d:rFont val="Calibri"/>
      </d:rPr>
      <d:t xml:space="preserve">
* Non-invasive Test
 - ECG
 - Pulmonary Function Tests
* Lab Assays
 - Blood
 - Blood -&gt; albumin
 - Blood -&gt; ALP
 - Blood -&gt; bilirubin
 - Blood -&gt; BUN
 - Blood -&gt; calcium
 - Blood -&gt; fasting
 - Blood -&gt; globulin
 - Blood -&gt; glucose
 - Blood -&gt; hematology
 - Blood -&gt; hematology -&gt; HCT
 - Blood -&gt; hematology -&gt; hemoglobin
 - Blood -&gt; hematology -&gt; MCH
 - Blood -&gt; hematology -&gt; MCV
 - Blood -&gt; hematology -&gt; RBC 
 - Blood -&gt; hematology -&gt; WBC
 - Blood -&gt; hormone
 - Blood -&gt; hormone -&gt; T4
 - Blood -&gt; LDH
 - Blood -&gt; lipid
 - Blood -&gt; lipid -&gt; cholesterol
 - Blood -&gt; lipid -&gt; other
 - Blood -&gt; lipid -&gt; triglycerides
 - Blood -&gt; phosphorus
 - Blood -&gt; protein
 - Blood -&gt; SGOT
 - Blood -&gt; uric acid
* Questionnaire and Physical Exam
 - Medical History / Physical Exam / Misc Interview</d:t>
    </d:r>
  </si>
  <si>
    <t>ex1_2s</t>
  </si>
  <si>
    <d:r xmlns:d="http://schemas.openxmlformats.org/spreadsheetml/2006/main">
      <d:rPr>
        <d:sz val="11"/>
        <d:rFont val="Calibri"/>
      </d:rPr>
      <d:t xml:space="preserve">
* Non-invasive Test
 - Carbon Monoxide
 - X-ray - Various
 - Echocardiogram
 - ECG
 - Pulmonary Function Tests
* Lab Assays
 - Blood
 - Blood -&gt; A/G Ratio   
 - Blood -&gt; albumin
 - Blood -&gt; ALP
 - Blood -&gt; bilirubin
 - Blood -&gt; BUN
 - Blood -&gt; BUN/create ratio
 - Blood -&gt; calcium
 - Blood -&gt; chloride
 - Blood -&gt; creatinine
 - Blood -&gt; GGTP  
 - Blood -&gt; globulin
 - Blood -&gt; glucose
 - Blood -&gt; hematology
 - Blood -&gt; hematology -&gt; HCT
 - Blood -&gt; hematology -&gt; hemoglobin
 - Blood -&gt; hematology -&gt; lympho
 - Blood -&gt; hematology -&gt; MCH
 - Blood -&gt; hematology -&gt; MCV
 - Blood -&gt; hematology -&gt; platelet
 - Blood -&gt; hematology -&gt; poly
 - Blood -&gt; hematology -&gt; RBC 
 - Blood -&gt; hematology -&gt; WBC
 - Blood -&gt; hematology -&gt; white blood cell type
 - Blood -&gt; hormone
 - Blood -&gt; hormone -&gt; T4
 - Blood -&gt; iron
 - Blood -&gt; LDH
 - Blood -&gt; lipid
 - Blood -&gt; lipid -&gt; apo
 - Blood -&gt; lipid -&gt; cholesterol
 - Blood -&gt; lipid -&gt; other
 - Blood -&gt; lipid -&gt; triglycerides
 - Blood -&gt; magnesium
 - Blood -&gt; other - antithromin
 - Blood -&gt; phosphorus
 - Blood -&gt; potassium
 - Blood -&gt; protein
 - Blood -&gt; SGOT
 - Blood -&gt; sodium
 - Blood -&gt; uric acid
 - Urine
 - Urine -&gt; albumin
 - Urine -&gt; blood in urine
 - Urine -&gt; glucose in urine
 - Urine -&gt; ketones in urine
 - Urine -&gt; pH
* Questionnaire and Physical Exam
 - Physical Activity - Index (PAI)
 - Medical History / Physical Exam / Misc Interview
 - Psychosocial</d:t>
    </d:r>
  </si>
  <si>
    <t>ex1_3s</t>
  </si>
  <si>
    <d:r xmlns:d="http://schemas.openxmlformats.org/spreadsheetml/2006/main">
      <d:rPr>
        <d:sz val="11"/>
        <d:rFont val="Calibri"/>
      </d:rPr>
      <d:t xml:space="preserve">
* Non-invasive Test
 - Carbon Monoxide
 - ECG
* Lab Assays
 - Blood
 - Blood -&gt; fasting
 - Blood -&gt; glucose
 - Blood -&gt; hormone
 - Blood -&gt; hormone -&gt; estradiol
 - Blood -&gt; hormone -&gt; FSH
 - Blood -&gt; hormone -&gt; LH
 - Blood -&gt; hormone -&gt; T4
 - Blood -&gt; hormone -&gt; testosterone
 - Blood -&gt; hormone -&gt; TSH
 - Blood -&gt; lipid
 - Blood -&gt; lipid -&gt; apo
 - Blood -&gt; lipid -&gt; cholesterol
 - Blood -&gt; lipid -&gt; other
 - Blood -&gt; lipid -&gt; triglycerides
 - Urine
 - Urine -&gt; blood in urine
 - Urine -&gt; glucose in urine
 - Urine -&gt; ketones in urine
 - Urine -&gt; pH
* Questionnaire and Physical Exam
 - Medical History / Physical Exam / Misc Interview
 - Psychosocial</d:t>
    </d:r>
  </si>
  <si>
    <t>ex1_4s</t>
  </si>
  <si>
    <d:r xmlns:d="http://schemas.openxmlformats.org/spreadsheetml/2006/main">
      <d:rPr>
        <d:sz val="11"/>
        <d:rFont val="Calibri"/>
      </d:rPr>
      <d:t xml:space="preserve">
* Non-invasive Test
 - Body Composition
 - Carbon Monoxide
 - ECG
* Lab Assays
 - Blood
 - Blood -&gt; fasting
 - Blood -&gt; glucose
 - Blood -&gt; lipid
 - Blood -&gt; lipid -&gt; cholesterol
 - Blood -&gt; lipid -&gt; triglycerides
 - Urine
 - Urine -&gt; albumin
 - Urine -&gt; blood in urine
 - Urine -&gt; glucose in urine
 - Urine -&gt; ketones in urine
 - Urine -&gt; pH
* Questionnaire and Physical Exam
 - Physical Activity - Index (PAI)
 - Medical History / Physical Exam / Misc Interview
 - Physical Function – Self-report
 - ADL</d:t>
    </d:r>
  </si>
  <si>
    <t>ex1_5s</t>
  </si>
  <si>
    <d:r xmlns:d="http://schemas.openxmlformats.org/spreadsheetml/2006/main">
      <d:rPr>
        <d:sz val="11"/>
        <d:rFont val="Calibri"/>
      </d:rPr>
      <d:t xml:space="preserve">
* Non-invasive Test
 - Carbon Monoxide
 - ECG
* Lab Assays
 - Blood
 - Blood -&gt; fasting
 - Blood -&gt; glucose
 - Blood -&gt; lipid
 - Blood -&gt; lipid -&gt; cholesterol
 - Blood -&gt; lipid -&gt; triglycerides
 - Urine
 - Urine -&gt; albumin
 - Urine -&gt; blood in urine
 - Urine -&gt; glucose in urine
 - Urine -&gt; ketones in urine
 - Urine -&gt; pH
 - Urine -&gt; specimen obtained
* Questionnaire and Physical Exam
 - Medical History / Physical Exam / Misc Interview
 - Physical Function – Self-report
 - ADL</d:t>
    </d:r>
  </si>
  <si>
    <t>ex1_6s</t>
  </si>
  <si>
    <d:r xmlns:d="http://schemas.openxmlformats.org/spreadsheetml/2006/main">
      <d:rPr>
        <d:sz val="11"/>
        <d:rFont val="Calibri"/>
      </d:rPr>
      <d:t xml:space="preserve">
* Non-invasive Test
 - Body Composition
 - Carbon Monoxide
 - ECG
* Lab Assays
 - Blood
 - Blood -&gt; fasting
 - Blood -&gt; glucose
 - Blood -&gt; lipid
 - Blood -&gt; lipid -&gt; cholesterol
 - Blood -&gt; lipid -&gt; triglycerides
 - Urine
 - Urine -&gt; albumin
 - Urine -&gt; blood in urine
 - Urine -&gt; glucose in urine
 - Urine -&gt; ketones in urine
 - Urine -&gt; pH
 - Urine -&gt; specimen obtained
* Questionnaire and Physical Exam
 - Medical History / Physical Exam / Misc Interview
 - Physical Function – Self-report
 - CESD
 - ADL</d:t>
    </d:r>
  </si>
  <si>
    <t>ex1_7s</t>
  </si>
  <si>
    <d:r xmlns:d="http://schemas.openxmlformats.org/spreadsheetml/2006/main">
      <d:rPr>
        <d:sz val="11"/>
        <d:rFont val="Calibri"/>
      </d:rPr>
      <d:t xml:space="preserve">
* Non-invasive Test
 - Body Composition
 - ECG
* Lab Assays
 - Blood
 - Blood -&gt; creatinine
 - Blood -&gt; fasting
 - Blood -&gt; glucose
 - Blood -&gt; lipid
 - Blood -&gt; lipid -&gt; cholesterol
 - Blood -&gt; lipid -&gt; triglycerides
 - Urine
 - Urine -&gt; albumin
 - Urine -&gt; glucose in urine
 - Urine -&gt; specimen obtained
* Questionnaire and Physical Exam
 - Physical Activity - Index (PAI)
 - Medical History / Physical Exam / Misc Interview
 - ADL
 - CESD
 - Physical Activity - Questionnaire
 - Physical Function – Self-report
 - Social Network (Berkman)</d:t>
    </d:r>
  </si>
  <si>
    <t>ex1_8s</t>
  </si>
  <si>
    <d:r xmlns:d="http://schemas.openxmlformats.org/spreadsheetml/2006/main">
      <d:rPr>
        <d:sz val="11"/>
        <d:rFont val="Calibri"/>
      </d:rPr>
      <d:t xml:space="preserve">
* Non-invasive Test
 - ECG
* Questionnaire and Physical Exam
 - Physical Activity - Index (PAI)
 - Medical History / Physical Exam / Misc Interview
 - ADL
 - Physical Activity - Questionnaire
 - Physical Function – Self-report</d:t>
    </d:r>
  </si>
  <si>
    <t>ex3_1s</t>
  </si>
  <si>
    <d:r xmlns:d="http://schemas.openxmlformats.org/spreadsheetml/2006/main">
      <d:rPr>
        <d:sz val="11"/>
        <d:rFont val="Calibri"/>
      </d:rPr>
      <d:t xml:space="preserve">
* Non-invasive Test
 - ECG
* Lab Assays
 - Blood
 - Blood -&gt; creatinine
 - Blood -&gt; fasting
 - Blood -&gt; glucose
 - Blood -&gt; lipid
 - Blood -&gt; lipid -&gt; cholesterol
 - Blood -&gt; lipid -&gt; triglycerides
 - Blood -&gt; uric acid
* Questionnaire and Physical Exam
 - Physical Activity - Index (PAI)
 - Medical History / Physical Exam / Misc Interview
 - Physical Activity - Questionnaire
 - CESD
 - Menstrual History</d:t>
    </d:r>
  </si>
  <si>
    <t>eye0_1975s</t>
  </si>
  <si>
    <t xml:space="preserve">Eye Exam </t>
  </si>
  <si>
    <t>1973 - 1975</t>
  </si>
  <si>
    <d:r xmlns:d="http://schemas.openxmlformats.org/spreadsheetml/2006/main">
      <d:rPr>
        <d:sz val="11"/>
        <d:rFont val="Calibri"/>
      </d:rPr>
      <d:t xml:space="preserve">
* Non-invasive Test
 - Eye</d:t>
    </d:r>
  </si>
  <si>
    <t>eye0_1989s</t>
  </si>
  <si>
    <t>1986 - 1989</t>
  </si>
  <si>
    <t>ffreq0_20s</t>
  </si>
  <si>
    <t xml:space="preserve">Food Frequency Questionnaire 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</si>
  <si>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Food Frequency and Diet Related</d:t>
    </d:r>
  </si>
  <si>
    <t>ffreq0_21s</t>
  </si>
  <si>
    <t xml:space="preserve">Food Frequency Questionnaire  </t>
  </si>
  <si>
    <t>ffreq0_22s</t>
  </si>
  <si>
    <t>ffreq1_3s</t>
  </si>
  <si>
    <d:r xmlns:d="http://schemas.openxmlformats.org/spreadsheetml/2006/main">
      <d:rPr>
        <d:sz val="11"/>
        <d:rFont val="Calibri"/>
      </d:rPr>
      <d:t xml:space="preserve">
* Questionnaire and Physical Exam
 - Medical History / Physical Exam / Misc Interview
 - Diet Related (questionnaire only)</d:t>
    </d:r>
  </si>
  <si>
    <t>ffreq1_5s</t>
  </si>
  <si>
    <t>Exam 5</t>
  </si>
  <si>
    <t>ffreq1_6s</t>
  </si>
  <si>
    <t>ffreq1_7s</t>
  </si>
  <si>
    <t>fhslab1_8s</t>
  </si>
  <si>
    <t xml:space="preserve">FHS Clinic Lab Assays Processed on Site  </t>
  </si>
  <si>
    <d:r xmlns:d="http://schemas.openxmlformats.org/spreadsheetml/2006/main">
      <d:rPr>
        <d:sz val="11"/>
        <d:rFont val="Calibri"/>
      </d:rPr>
      <d:t xml:space="preserve">
* Lab Assays
 - Blood
 - Blood -&gt; creatinine
 - Blood -&gt; fasting
 - Blood -&gt; glucose
 - Blood -&gt; HbA1c
 - Blood -&gt; lipid
 - Blood -&gt; lipid -&gt; cholesterol
 - Blood -&gt; lipid -&gt; triglycerides
 - Urine
 - Urine -&gt; albumin
 - Urine -&gt; creatinine</d:t>
    </d:r>
  </si>
  <si>
    <t>fib0_21s</t>
  </si>
  <si>
    <t xml:space="preserve">Fibrinogen  </t>
  </si>
  <si>
    <t xml:space="preserve">Exams 20, 21 </t>
  </si>
  <si>
    <d:r xmlns:d="http://schemas.openxmlformats.org/spreadsheetml/2006/main">
      <d:rPr>
        <d:sz val="11"/>
        <d:rFont val="Calibri"/>
      </d:rPr>
      <d:t xml:space="preserve">
* Lab Assays
 - Blood
 - Blood -&gt; fibrinogen</d:t>
    </d:r>
  </si>
  <si>
    <t>fib1_5s</t>
  </si>
  <si>
    <t xml:space="preserve">Fibrinogen </t>
  </si>
  <si>
    <t>fib1_6s</t>
  </si>
  <si>
    <d:r xmlns:d="http://schemas.openxmlformats.org/spreadsheetml/2006/main">
      <d:rPr>
        <d:sz val="11"/>
        <d:rFont val="Calibri"/>
      </d:rPr>
      <d:t xml:space="preserve">
* Lab Assays
 - Blood
 - Blood -&gt; D-dimer
 - Blood -&gt; fibrinogen
 - Blood -&gt; PAI</d:t>
    </d:r>
  </si>
  <si>
    <t>fibringam1_7s</t>
  </si>
  <si>
    <t>Fibrinogen Gamma</t>
  </si>
  <si>
    <t>foapain_2001s</t>
  </si>
  <si>
    <t xml:space="preserve">Widespread and Regional Pain Data </t>
  </si>
  <si>
    <t>thru 2001</t>
  </si>
  <si>
    <d:r xmlns:d="http://schemas.openxmlformats.org/spreadsheetml/2006/main">
      <d:rPr>
        <d:sz val="11"/>
        <d:rFont val="Calibri"/>
      </d:rPr>
      <d:t xml:space="preserve">
* Questionnaire and Physical Exam
 - Medical History / Physical Exam / Misc Interview</d:t>
    </d:r>
  </si>
  <si>
    <t>hba0_23s</t>
  </si>
  <si>
    <t xml:space="preserve">HBA1C </t>
  </si>
  <si>
    <t>Exams 19 - 23</t>
  </si>
  <si>
    <d:r xmlns:d="http://schemas.openxmlformats.org/spreadsheetml/2006/main">
      <d:rPr>
        <d:sz val="11"/>
        <d:rFont val="Calibri"/>
      </d:rPr>
      <d:t xml:space="preserve">
* Lab Assays
 - Blood
 - Blood -&gt; HbA1c</d:t>
    </d:r>
  </si>
  <si>
    <t>hear1_6s</t>
  </si>
  <si>
    <t>Hearing Test</t>
  </si>
  <si>
    <d:r xmlns:d="http://schemas.openxmlformats.org/spreadsheetml/2006/main">
      <d:rPr>
        <d:sz val="11"/>
        <d:rFont val="Calibri"/>
      </d:rPr>
      <d:t xml:space="preserve">
* Non-invasive Test
 - Hearing</d:t>
    </d:r>
  </si>
  <si>
    <t>heard0_22s</t>
  </si>
  <si>
    <t xml:space="preserve">Hearing Test </t>
  </si>
  <si>
    <t xml:space="preserve">Exam 22 </t>
  </si>
  <si>
    <t>hearo1_6s</t>
  </si>
  <si>
    <t xml:space="preserve">Hearing Otologic History </t>
  </si>
  <si>
    <t>hearq0_22s</t>
  </si>
  <si>
    <t>Hearing Questionnaire</t>
  </si>
  <si>
    <d:r xmlns:d="http://schemas.openxmlformats.org/spreadsheetml/2006/main">
      <d:rPr>
        <d:sz val="11"/>
        <d:rFont val="Calibri"/>
      </d:rPr>
      <d:t xml:space="preserve">
* Questionnaire and Physical Exam
 - Hearing (questionaire only)</d:t>
    </d:r>
  </si>
  <si>
    <t>hemostatic1_5s</t>
  </si>
  <si>
    <t xml:space="preserve">Hemostatic Factors </t>
  </si>
  <si>
    <d:r xmlns:d="http://schemas.openxmlformats.org/spreadsheetml/2006/main">
      <d:rPr>
        <d:sz val="11"/>
        <d:rFont val="Calibri"/>
      </d:rPr>
      <d:t xml:space="preserve">
* Lab Assays
 - Blood
 - Blood -&gt; arachidonic acid
 - Blood -&gt; Factor VII
 - Blood -&gt; hematology
 - Blood -&gt; hematology -&gt; platelet
 - Blood -&gt; hematology -&gt; Von Willebrand
 - Blood -&gt; PAI
 - Blood -&gt; TPA
 - Blood -&gt; viscosity</d:t>
    </d:r>
  </si>
  <si>
    <t>hgf3_1s</t>
  </si>
  <si>
    <t xml:space="preserve">Hepatocyte Growth Factor </t>
  </si>
  <si>
    <d:r xmlns:d="http://schemas.openxmlformats.org/spreadsheetml/2006/main">
      <d:rPr>
        <d:sz val="11"/>
        <d:rFont val="Calibri"/>
      </d:rPr>
      <d:t xml:space="preserve">
* Lab Assays
 - Blood
 - Blood -&gt; growth factors
 - Blood -&gt; growth factors -&gt; HGF</d:t>
    </d:r>
  </si>
  <si>
    <t>homocys0_16s</t>
  </si>
  <si>
    <t xml:space="preserve">Homocysteine </t>
  </si>
  <si>
    <d:r xmlns:d="http://schemas.openxmlformats.org/spreadsheetml/2006/main">
      <d:rPr>
        <d:sz val="11"/>
        <d:rFont val="Calibri"/>
      </d:rPr>
      <d:t xml:space="preserve">
* Lab Assays
 - Blood
 - Blood -&gt; homocysteine</d:t>
    </d:r>
  </si>
  <si>
    <t>homocys1_2s</t>
  </si>
  <si>
    <t xml:space="preserve">Exam 2 </t>
  </si>
  <si>
    <d:r xmlns:d="http://schemas.openxmlformats.org/spreadsheetml/2006/main">
      <d:rPr>
        <d:sz val="11"/>
        <d:rFont val="Calibri"/>
      </d:rPr>
      <d:t xml:space="preserve">
* Lab Assays
 - Blood
 - Blood -&gt; cysteine
 - Blood -&gt; cystinyl-glycine
 - Blood -&gt; homocysteine</d:t>
    </d:r>
  </si>
  <si>
    <t>hrv_1987s</t>
  </si>
  <si>
    <t xml:space="preserve">Heart Rate Variability </t>
  </si>
  <si>
    <t>6/1983 - 6/1987</t>
  </si>
  <si>
    <t>hsa0_24s</t>
  </si>
  <si>
    <t xml:space="preserve">Genetic Bone Structural Geometry </t>
  </si>
  <si>
    <t>Exams 22, 24</t>
  </si>
  <si>
    <t>hsa1_7_0708s</t>
  </si>
  <si>
    <t xml:space="preserve">Genetics of Bone Structural Geometry </t>
  </si>
  <si>
    <t>icd0_19s</t>
  </si>
  <si>
    <t xml:space="preserve">ICD Codes for Death Cerificates </t>
  </si>
  <si>
    <t>Exams 2 - 19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</si>
  <si>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ICD Codes</d:t>
    </d:r>
  </si>
  <si>
    <t>ige_2005s</t>
  </si>
  <si>
    <t>Immunoglobulin E</t>
  </si>
  <si>
    <t>Original Exam 24, Offspring Exam 7, Gen 3 Exam 1</t>
  </si>
  <si>
    <d:r xmlns:d="http://schemas.openxmlformats.org/spreadsheetml/2006/main">
      <d:rPr>
        <d:sz val="11"/>
        <d:rFont val="Calibri"/>
      </d:rPr>
      <d:t xml:space="preserve">
* Lab Assays
 - Blood
 - Blood -&gt; growth factors
 - Blood -&gt; growth factors -&gt; IGE</d:t>
    </d:r>
  </si>
  <si>
    <t>igf1_6s</t>
  </si>
  <si>
    <t xml:space="preserve">IGF-1, IGF BP4, IGF BP5 and Parathyroid Hormone </t>
  </si>
  <si>
    <d:r xmlns:d="http://schemas.openxmlformats.org/spreadsheetml/2006/main">
      <d:rPr>
        <d:sz val="11"/>
        <d:rFont val="Calibri"/>
      </d:rPr>
      <d:t xml:space="preserve">
* Lab Assays
 - Blood
 - Blood -&gt; growth factors
 - Blood -&gt; growth factors -&gt; IGF
 - Blood -&gt; hormone
 - Blood -&gt; hormone -&gt; parathyroid</d:t>
    </d:r>
  </si>
  <si>
    <t>imtcarotid1_6s</t>
  </si>
  <si>
    <t>IMT Carotid</t>
  </si>
  <si>
    <t>insulin3_1s</t>
  </si>
  <si>
    <t xml:space="preserve">Insulin/Proinsulin </t>
  </si>
  <si>
    <d:r xmlns:d="http://schemas.openxmlformats.org/spreadsheetml/2006/main">
      <d:rPr>
        <d:sz val="11"/>
        <d:rFont val="Calibri"/>
      </d:rPr>
      <d:t xml:space="preserve">
* Lab Assays
 - Blood
 - Blood -&gt; insulin
 - Blood -&gt; proinsulin</d:t>
    </d:r>
  </si>
  <si>
    <t>knee0_18s</t>
  </si>
  <si>
    <t xml:space="preserve">Knee Osteoarthritis </t>
  </si>
  <si>
    <t xml:space="preserve">Exam 18 </t>
  </si>
  <si>
    <t>knoa0_18s</t>
  </si>
  <si>
    <t xml:space="preserve">Knee Osteoarthritis X-ray </t>
  </si>
  <si>
    <t>knoa1_5s</t>
  </si>
  <si>
    <t>l_adi_2005_m_0558s</t>
  </si>
  <si>
    <t xml:space="preserve">Adiponectin    </t>
  </si>
  <si>
    <t>Gen 3 Exam 1, NOS Exam 1, Omni 2 Exam 1</t>
  </si>
  <si>
    <d:r xmlns:d="http://schemas.openxmlformats.org/spreadsheetml/2006/main">
      <d:rPr>
        <d:sz val="11"/>
        <d:rFont val="Calibri"/>
      </d:rPr>
      <d:t xml:space="preserve">
* Lab Assays
 - Blood
 - Blood -&gt; adiponectin</d:t>
    </d:r>
  </si>
  <si>
    <t>l_aldost_ex06_1b_0046s</t>
  </si>
  <si>
    <t>Aldosterone - Lab Assay (Blood)</t>
  </si>
  <si>
    <t>Offspring Exam 6, Omni 1 Exam 1</t>
  </si>
  <si>
    <d:r xmlns:d="http://schemas.openxmlformats.org/spreadsheetml/2006/main">
      <d:rPr>
        <d:sz val="11"/>
        <d:rFont val="Calibri"/>
      </d:rPr>
      <d:t xml:space="preserve">
* Lab Assays
 - Blood
 - Blood -&gt; aldosterone</d:t>
    </d:r>
  </si>
  <si>
    <t>l_altast_2008_m_0476s</t>
  </si>
  <si>
    <t>ALT (Alanine Aminotransferase) and AST (Aspartate Aminotransferase)</t>
  </si>
  <si>
    <t>Generation 3 Exam 1,Omni Cohort 2 Exam 1, Offspring Exam 8, Omni Cohort 1 Exam 3, Omni Cohort 1 Exam 2, New Offspring Spouse Exam 1</t>
  </si>
  <si>
    <d:r xmlns:d="http://schemas.openxmlformats.org/spreadsheetml/2006/main">
      <d:rPr>
        <d:sz val="11"/>
        <d:rFont val="Calibri"/>
      </d:rPr>
      <d:t xml:space="preserve">- Offspring
- NOS
- Gen 3
- Omni 1
- Omni 2
</d:t>
    </d:r>
  </si>
  <si>
    <d:r xmlns:d="http://schemas.openxmlformats.org/spreadsheetml/2006/main">
      <d:rPr>
        <d:sz val="11"/>
        <d:rFont val="Calibri"/>
      </d:rPr>
      <d:t xml:space="preserve">
* Lab Assays
 - Blood
 - Blood -&gt; ALT
 - Blood -&gt; AST</d:t>
    </d:r>
  </si>
  <si>
    <t>l_altast_ex07_1_0262s</t>
  </si>
  <si>
    <t>ALT (Alanine Aminotransferase) and AST (Aspartate Aminotransferase</t>
  </si>
  <si>
    <t>l_angtie_ex01_3b_0269s</t>
  </si>
  <si>
    <t>Angiopoietin-2 (ANG2) and TIE2 (TIE2) - Lab Assay (blood)</t>
  </si>
  <si>
    <d:r xmlns:d="http://schemas.openxmlformats.org/spreadsheetml/2006/main">
      <d:rPr>
        <d:sz val="11"/>
        <d:rFont val="Calibri"/>
      </d:rPr>
      <d:t xml:space="preserve">- Gen 3
- Omni 2
</d:t>
    </d:r>
  </si>
  <si>
    <d:r xmlns:d="http://schemas.openxmlformats.org/spreadsheetml/2006/main">
      <d:rPr>
        <d:sz val="11"/>
        <d:rFont val="Calibri"/>
      </d:rPr>
      <d:t xml:space="preserve">
* Lab Assays
 - Blood
 - Blood -&gt; ANGPT</d:t>
    </d:r>
  </si>
  <si>
    <t>l_antcmv_ex07_1_1796s</t>
  </si>
  <si>
    <t>Antibodies - CMV (Lab Assay: Blood)</t>
  </si>
  <si>
    <d:r xmlns:d="http://schemas.openxmlformats.org/spreadsheetml/2006/main">
      <d:rPr>
        <d:sz val="11"/>
        <d:rFont val="Calibri"/>
      </d:rPr>
      <d:t xml:space="preserve">
* Lab Assays
 - Blood
 - Blood -&gt; CMV</d:t>
    </d:r>
  </si>
  <si>
    <t>l_antibod_ex05_1_0582s</t>
  </si>
  <si>
    <t>Antibodies</t>
  </si>
  <si>
    <d:r xmlns:d="http://schemas.openxmlformats.org/spreadsheetml/2006/main">
      <d:rPr>
        <d:sz val="11"/>
        <d:rFont val="Calibri"/>
      </d:rPr>
      <d:t xml:space="preserve">
* Lab Assays
 - Blood
 - Blood -&gt; chlamydia
 - Blood -&gt; CMV
 - Blood -&gt; H. pylori</d:t>
    </d:r>
  </si>
  <si>
    <t>l_balip1_ex08_1_0947s</t>
  </si>
  <si>
    <t>Bioactive Lipids - Dataset 1 - Eicosanoids - Lab Assay (blood)</t>
  </si>
  <si>
    <d:r xmlns:d="http://schemas.openxmlformats.org/spreadsheetml/2006/main">
      <d:rPr>
        <d:sz val="11"/>
        <d:rFont val="Calibri"/>
      </d:rPr>
      <d:t xml:space="preserve">
* Lab Assays
 - Blood
 - Blood -&gt; eicosanoids/bioactive lipids</d:t>
    </d:r>
  </si>
  <si>
    <t>l_balip1is_ex08_1_1172s</t>
  </si>
  <si>
    <t>Bioactive Lipids - Eicosanoids - Dataset 1 - Internal Standards - Lab Assay (blood)</t>
  </si>
  <si>
    <t>l_bamyl_2001_m_0740s</t>
  </si>
  <si>
    <t>Beta Amyloid</t>
  </si>
  <si>
    <t>Original Cohort Exam 23, Offspring Exam 7, Omni 1 Exam 2</t>
  </si>
  <si>
    <d:r xmlns:d="http://schemas.openxmlformats.org/spreadsheetml/2006/main">
      <d:rPr>
        <d:sz val="11"/>
        <d:rFont val="Calibri"/>
      </d:rPr>
      <d:t xml:space="preserve">- Original
- Offspring
- Omni 1
</d:t>
    </d:r>
  </si>
  <si>
    <d:r xmlns:d="http://schemas.openxmlformats.org/spreadsheetml/2006/main">
      <d:rPr>
        <d:sz val="11"/>
        <d:rFont val="Calibri"/>
      </d:rPr>
      <d:t xml:space="preserve">
* Lab Assays
 - Blood
 - Blood -&gt; amyloid</d:t>
    </d:r>
  </si>
  <si>
    <t>l_bamyl_ex02_3b_0818s</t>
  </si>
  <si>
    <t xml:space="preserve">Gen 3 Exam 2   Omni 2 Exam 2</t>
  </si>
  <si>
    <t>l_bdnf_ex02_3b_0878s</t>
  </si>
  <si>
    <t>Brain Derived Neurotrophic Factor - Lab Assay (Blood)</t>
  </si>
  <si>
    <d:r xmlns:d="http://schemas.openxmlformats.org/spreadsheetml/2006/main">
      <d:rPr>
        <d:sz val="11"/>
        <d:rFont val="Calibri"/>
      </d:rPr>
      <d:t xml:space="preserve">
* Lab Assays
 - Blood
 - Blood -&gt; BDNF (brain)</d:t>
    </d:r>
  </si>
  <si>
    <t>l_cerachl_ex08_1b_1006s</t>
  </si>
  <si>
    <t>Ceramide Chain Length Lab Assay (blood)</t>
  </si>
  <si>
    <t>Offspring Exam 8, OMNI 1 Exam 3</t>
  </si>
  <si>
    <d:r xmlns:d="http://schemas.openxmlformats.org/spreadsheetml/2006/main">
      <d:rPr>
        <d:sz val="11"/>
        <d:rFont val="Calibri"/>
      </d:rPr>
      <d:t xml:space="preserve">
* Lab Assays
 - Blood
 - Blood -&gt; ceramides</d:t>
    </d:r>
  </si>
  <si>
    <t>l_ceram_ex08_1_0805s</t>
  </si>
  <si>
    <t>Ceramides</t>
  </si>
  <si>
    <t>l_ckd_ex06_1_0536s</t>
  </si>
  <si>
    <t>Urinary Biomarkers</t>
  </si>
  <si>
    <d:r xmlns:d="http://schemas.openxmlformats.org/spreadsheetml/2006/main">
      <d:rPr>
        <d:sz val="11"/>
        <d:rFont val="Calibri"/>
      </d:rPr>
      <d:t xml:space="preserve">
* Lab Assays
 - Urine
 - Urine -&gt; biomarker</d:t>
    </d:r>
  </si>
  <si>
    <t>l_cortisol_ex01_3b_0381s</t>
  </si>
  <si>
    <t>Lab Assay: Cortisol (Blood)</t>
  </si>
  <si>
    <d:r xmlns:d="http://schemas.openxmlformats.org/spreadsheetml/2006/main">
      <d:rPr>
        <d:sz val="11"/>
        <d:rFont val="Calibri"/>
      </d:rPr>
      <d:t xml:space="preserve">
* Lab Assays
 - Blood
 - Blood -&gt; cortisol</d:t>
    </d:r>
  </si>
  <si>
    <t>l_cortisol_ex06_1b_0495s</t>
  </si>
  <si>
    <t>Serum and Urinary Cortisol and Creatinine (Lab assay: blood and urine)</t>
  </si>
  <si>
    <t>Offspring Exams 5, 6 and Omni 1 Exam 1</t>
  </si>
  <si>
    <d:r xmlns:d="http://schemas.openxmlformats.org/spreadsheetml/2006/main">
      <d:rPr>
        <d:sz val="11"/>
        <d:rFont val="Calibri"/>
      </d:rPr>
      <d:t xml:space="preserve">
* Lab Assays
 - Urine
 - Urine -&gt; cortisol
 - Urine -&gt; creatinine
 - Blood
 - Blood -&gt; cortisol
 - Blood -&gt; creatinine</d:t>
    </d:r>
  </si>
  <si>
    <t>l_cphenim_ex07_1_1398s</t>
  </si>
  <si>
    <t>Immune Cell Typing Lab Assay (blood)</t>
  </si>
  <si>
    <d:r xmlns:d="http://schemas.openxmlformats.org/spreadsheetml/2006/main">
      <d:rPr>
        <d:sz val="11"/>
        <d:rFont val="Calibri"/>
      </d:rPr>
      <d:t xml:space="preserve">
* Lab Assays
 - Blood
 - Blood -&gt; immunoassay</d:t>
    </d:r>
  </si>
  <si>
    <t>l_cystc_2005_m_0796s</t>
  </si>
  <si>
    <t>Cystatin-C Lab Assay (blood)</t>
  </si>
  <si>
    <t xml:space="preserve">New Offspring Spouse Exam 1_x000D_
Omni 1 Exam 2</t>
  </si>
  <si>
    <d:r xmlns:d="http://schemas.openxmlformats.org/spreadsheetml/2006/main">
      <d:rPr>
        <d:sz val="11"/>
        <d:rFont val="Calibri"/>
      </d:rPr>
      <d:t xml:space="preserve">- Omni 1
- NOS
</d:t>
    </d:r>
  </si>
  <si>
    <d:r xmlns:d="http://schemas.openxmlformats.org/spreadsheetml/2006/main">
      <d:rPr>
        <d:sz val="11"/>
        <d:rFont val="Calibri"/>
      </d:rPr>
      <d:t xml:space="preserve">
* Lab Assays
 - Blood
 - Blood -&gt; cystatin C</d:t>
    </d:r>
  </si>
  <si>
    <t>l_cystc_ex02_3b_0744s</t>
  </si>
  <si>
    <t>Cystatin-C - Lab Assay (blood)</t>
  </si>
  <si>
    <t xml:space="preserve">Generation 3 Exam 1 and Exam 2,_x000D_
Omni 2 Exam 1 and Exam 2,_x000D_
New Offspring Spouse Exam 2</t>
  </si>
  <si>
    <d:r xmlns:d="http://schemas.openxmlformats.org/spreadsheetml/2006/main">
      <d:rPr>
        <d:sz val="11"/>
        <d:rFont val="Calibri"/>
      </d:rPr>
      <d:t xml:space="preserve">- Original
- NOS
- Gen 3
- Omni 2
</d:t>
    </d:r>
  </si>
  <si>
    <t>l_cystc_ex06_1_0752s</t>
  </si>
  <si>
    <t>Cystatin-C</t>
  </si>
  <si>
    <t>l_cystc_ex09_1b_1024s</t>
  </si>
  <si>
    <t>Cystatin-C (Lab Assay: Blood)</t>
  </si>
  <si>
    <t>l_dbtlab_ex07_1b_1237s</t>
  </si>
  <si>
    <t>Diabetes Related Assays - Lab Assay (Blood)</t>
  </si>
  <si>
    <t>Offspring Exams 5, 6, 7; Omni 1 Exams 1, 2</t>
  </si>
  <si>
    <d:r xmlns:d="http://schemas.openxmlformats.org/spreadsheetml/2006/main">
      <d:rPr>
        <d:sz val="11"/>
        <d:rFont val="Calibri"/>
      </d:rPr>
      <d:t xml:space="preserve">
* Lab Assays
 - Urine
 - Urine -&gt; albumin
 - Urine -&gt; albumin/creatinine ratio
 - Urine -&gt; creatinine
 - Urine -&gt; sodium
 - Urine -&gt; volume
 - Blood
 - Blood -&gt; adiponectin
 - Blood -&gt; glucose
 - Blood -&gt; glucose -&gt; glucose challenge
 - Blood -&gt; HbA1c
 - Blood -&gt; inflammatory marker
 - Blood -&gt; inflammatory marker -&gt; TNFA
 - Blood -&gt; insulin
 - Blood -&gt; proinsulin
 - Blood -&gt; resistin</d:t>
    </d:r>
  </si>
  <si>
    <t>l_emppmp_ex08_1_0489s</t>
  </si>
  <si>
    <t xml:space="preserve">Endothelial Microparticles </t>
  </si>
  <si>
    <d:r xmlns:d="http://schemas.openxmlformats.org/spreadsheetml/2006/main">
      <d:rPr>
        <d:sz val="11"/>
        <d:rFont val="Calibri"/>
      </d:rPr>
      <d:t xml:space="preserve">
* Lab Assays
 - Blood
 - Blood -&gt; EMP</d:t>
    </d:r>
  </si>
  <si>
    <t>l_endocannb_ex09_1_1224s</t>
  </si>
  <si>
    <t>Endocannabinoids Lab Assay (blood)</t>
  </si>
  <si>
    <t>Exam 9</t>
  </si>
  <si>
    <d:r xmlns:d="http://schemas.openxmlformats.org/spreadsheetml/2006/main">
      <d:rPr>
        <d:sz val="11"/>
        <d:rFont val="Calibri"/>
      </d:rPr>
      <d:t xml:space="preserve">
* Lab Assays
 - Blood
 - Blood -&gt; endocannabinioids</d:t>
    </d:r>
  </si>
  <si>
    <t>l_epc_2007_m_0041s</t>
  </si>
  <si>
    <t>Endothelial Progenitor Cell Lab Assay</t>
  </si>
  <si>
    <t>Offspring Exam 8, Omni 1 Exam 3</t>
  </si>
  <si>
    <d:r xmlns:d="http://schemas.openxmlformats.org/spreadsheetml/2006/main">
      <d:rPr>
        <d:sz val="11"/>
        <d:rFont val="Calibri"/>
      </d:rPr>
      <d:t xml:space="preserve">
* Lab Assays
 - Blood
 - Blood -&gt; EPC</d:t>
    </d:r>
  </si>
  <si>
    <t>l_estr_2005_m_0604s</t>
  </si>
  <si>
    <t>Estradiol and Estrone</t>
  </si>
  <si>
    <t>Offspring Exam 7 and Gen 3 Exam 1</t>
  </si>
  <si>
    <d:r xmlns:d="http://schemas.openxmlformats.org/spreadsheetml/2006/main">
      <d:rPr>
        <d:sz val="11"/>
        <d:rFont val="Calibri"/>
      </d:rPr>
      <d:t xml:space="preserve">- Offspring
- Gen 3
</d:t>
    </d:r>
  </si>
  <si>
    <d:r xmlns:d="http://schemas.openxmlformats.org/spreadsheetml/2006/main">
      <d:rPr>
        <d:sz val="11"/>
        <d:rFont val="Calibri"/>
      </d:rPr>
      <d:t xml:space="preserve">
* Lab Assays
 - Blood
 - Blood -&gt; hormone
 - Blood -&gt; hormone -&gt; estradiol
 - Blood -&gt; hormone -&gt; estrone</d:t>
    </d:r>
  </si>
  <si>
    <t>l_estr_2005_m_0622s</t>
  </si>
  <si>
    <t>Gen 3 Exam 1, Omni 2 Exam 1</t>
  </si>
  <si>
    <t>l_fabp_2005_m_0511s</t>
  </si>
  <si>
    <t>Fatty Acid Binding Protein (FABP)</t>
  </si>
  <si>
    <d:r xmlns:d="http://schemas.openxmlformats.org/spreadsheetml/2006/main">
      <d:rPr>
        <d:sz val="11"/>
        <d:rFont val="Calibri"/>
      </d:rPr>
      <d:t xml:space="preserve">
* Lab Assays
 - Blood
 - Blood -&gt; fatty acid</d:t>
    </d:r>
  </si>
  <si>
    <t>l_ferritin_ex20_0_0583s</t>
  </si>
  <si>
    <t>Ferritin</t>
  </si>
  <si>
    <d:r xmlns:d="http://schemas.openxmlformats.org/spreadsheetml/2006/main">
      <d:rPr>
        <d:sz val="11"/>
        <d:rFont val="Calibri"/>
      </d:rPr>
      <d:t xml:space="preserve">
* Lab Assays
 - Blood
 - Blood -&gt; ferritin</d:t>
    </d:r>
  </si>
  <si>
    <t>l_fetuina_2005_m_0435s</t>
  </si>
  <si>
    <t>Fetuin-A</t>
  </si>
  <si>
    <d:r xmlns:d="http://schemas.openxmlformats.org/spreadsheetml/2006/main">
      <d:rPr>
        <d:sz val="11"/>
        <d:rFont val="Calibri"/>
      </d:rPr>
      <d:t xml:space="preserve">
* Lab Assays
 - Blood
 - Blood -&gt; fetuin-A</d:t>
    </d:r>
  </si>
  <si>
    <t>l_fgf23_2001_m_0569s</t>
  </si>
  <si>
    <t>Human Fibroblast Growth Factor 23</t>
  </si>
  <si>
    <t>Offspring Exam 7, Omni Cohort 1 Exam2</t>
  </si>
  <si>
    <d:r xmlns:d="http://schemas.openxmlformats.org/spreadsheetml/2006/main">
      <d:rPr>
        <d:sz val="11"/>
        <d:rFont val="Calibri"/>
      </d:rPr>
      <d:t xml:space="preserve">
* Lab Assays
 - Blood
 - Blood -&gt; growth factors
 - Blood -&gt; growth factors -&gt; FGF23</d:t>
    </d:r>
  </si>
  <si>
    <t>l_fhorm_2005_m_0493s</t>
  </si>
  <si>
    <t>Hormones (Measured on Females)</t>
  </si>
  <si>
    <t>Offspring Exam 7, Generation 3 Exam 1, Omni 2 Exam 1</t>
  </si>
  <si>
    <d:r xmlns:d="http://schemas.openxmlformats.org/spreadsheetml/2006/main">
      <d:rPr>
        <d:sz val="11"/>
        <d:rFont val="Calibri"/>
      </d:rPr>
      <d:t xml:space="preserve">- Offspring
- Gen 3
- Omni 2
</d:t>
    </d:r>
  </si>
  <si>
    <d:r xmlns:d="http://schemas.openxmlformats.org/spreadsheetml/2006/main">
      <d:rPr>
        <d:sz val="11"/>
        <d:rFont val="Calibri"/>
      </d:rPr>
      <d:t xml:space="preserve">
* Lab Assays
 - Blood
 - Blood -&gt; hormone
 - Blood -&gt; hormone -&gt; SHBG
 - Blood -&gt; hormone -&gt; testosterone</d:t>
    </d:r>
  </si>
  <si>
    <t>l_fhslab_2011_m_0656s</t>
  </si>
  <si>
    <t>Exam Lab Assays Processed by the Framingham Heart Study Laboratory</t>
  </si>
  <si>
    <t>Gen 3 Exam 2, NOS Exam 2, Omni 2 Exam 2</t>
  </si>
  <si>
    <d:r xmlns:d="http://schemas.openxmlformats.org/spreadsheetml/2006/main">
      <d:rPr>
        <d:sz val="11"/>
        <d:rFont val="Calibri"/>
      </d:rPr>
      <d:t xml:space="preserve">
* Lab Assays
 - Blood
 - Blood -&gt; albumin
 - Blood -&gt; ALT
 - Blood -&gt; AST
 - Blood -&gt; bilirubin
 - Blood -&gt; calcium
 - Blood -&gt; creatinine
 - Blood -&gt; CRP
 - Blood -&gt; fasting
 - Blood -&gt; GGTP  
 - Blood -&gt; glucose
 - Blood -&gt; glucose -&gt; glucose challenge
 - Blood -&gt; HbA1c
 - Blood -&gt; hematology
 - Blood -&gt; hematology -&gt; HCT
 - Blood -&gt; hematology -&gt; hemoglobin
 - Blood -&gt; hematology -&gt; lympho
 - Blood -&gt; hematology -&gt; MCH
 - Blood -&gt; hematology -&gt; MCV
 - Blood -&gt; hematology -&gt; MPV
 - Blood -&gt; hematology -&gt; platelet
 - Blood -&gt; hematology -&gt; RBC 
 - Blood -&gt; hematology -&gt; WBC
 - Blood -&gt; hematology -&gt; white blood cell type
 - Blood -&gt; lipid
 - Blood -&gt; lipid -&gt; cholesterol
 - Blood -&gt; lipid -&gt; triglycerides
 - Blood -&gt; phosphorus
 - Urine
 - Urine -&gt; albumin
 - Urine -&gt; creatinine</d:t>
    </d:r>
  </si>
  <si>
    <t>l_fhslab_ex01_3b_0800s</t>
  </si>
  <si>
    <t>NOS Exam 1, Omni 2 Exam 1</t>
  </si>
  <si>
    <d:r xmlns:d="http://schemas.openxmlformats.org/spreadsheetml/2006/main">
      <d:rPr>
        <d:sz val="11"/>
        <d:rFont val="Calibri"/>
      </d:rPr>
      <d:t xml:space="preserve">- NOS
- Omni 2
</d:t>
    </d:r>
  </si>
  <si>
    <d:r xmlns:d="http://schemas.openxmlformats.org/spreadsheetml/2006/main">
      <d:rPr>
        <d:sz val="11"/>
        <d:rFont val="Calibri"/>
      </d:rPr>
      <d:t xml:space="preserve">
* Lab Assays
 - Blood
 - Blood -&gt; creatinine
 - Blood -&gt; fasting
 - Blood -&gt; glucose
 - Blood -&gt; lipid
 - Blood -&gt; lipid -&gt; cholesterol
 - Blood -&gt; lipid -&gt; triglycerides
 - Blood -&gt; uric acid</d:t>
    </d:r>
  </si>
  <si>
    <t>l_fhslab_ex01_7_0270s</t>
  </si>
  <si>
    <d:r xmlns:d="http://schemas.openxmlformats.org/spreadsheetml/2006/main">
      <d:rPr>
        <d:sz val="11"/>
        <d:rFont val="Calibri"/>
      </d:rPr>
      <d:t xml:space="preserve">
* Lab Assays
 - Blood
 - Blood -&gt; fasting
 - Blood -&gt; glucose
 - Blood -&gt; glucose -&gt; glucose challenge
 - Blood -&gt; lipid
 - Blood -&gt; lipid -&gt; cholesterol
 - Blood -&gt; lipid -&gt; triglycerides</d:t>
    </d:r>
  </si>
  <si>
    <t>l_fhslab_ex02_7_0561s</t>
  </si>
  <si>
    <d:r xmlns:d="http://schemas.openxmlformats.org/spreadsheetml/2006/main">
      <d:rPr>
        <d:sz val="11"/>
        <d:rFont val="Calibri"/>
      </d:rPr>
      <d:t xml:space="preserve">
* Lab Assays
 - Blood
 - Blood -&gt; creatinine
 - Blood -&gt; fasting
 - Blood -&gt; glucose
 - Blood -&gt; lipid
 - Blood -&gt; lipid -&gt; cholesterol
 - Blood -&gt; lipid -&gt; triglycerides</d:t>
    </d:r>
  </si>
  <si>
    <t>l_fhslab_ex03_3b_1170s</t>
  </si>
  <si>
    <d:r xmlns:d="http://schemas.openxmlformats.org/spreadsheetml/2006/main">
      <d:rPr>
        <d:sz val="11"/>
        <d:rFont val="Calibri"/>
      </d:rPr>
      <d:t xml:space="preserve">
* Lab Assays
 - Blood
 - Blood -&gt; albumin
 - Blood -&gt; ALT
 - Blood -&gt; AST
 - Blood -&gt; creatinine
 - Blood -&gt; CRP
 - Blood -&gt; fasting
 - Blood -&gt; glucose
 - Blood -&gt; HbA1c
 - Blood -&gt; lipid
 - Blood -&gt; lipid -&gt; cholesterol
 - Blood -&gt; lipid -&gt; triglycerides</d:t>
    </d:r>
  </si>
  <si>
    <t>l_fhslab_ex03_7_0267s</t>
  </si>
  <si>
    <t>l_fhslab_ex09_1b_0658s</t>
  </si>
  <si>
    <d:r xmlns:d="http://schemas.openxmlformats.org/spreadsheetml/2006/main">
      <d:rPr>
        <d:sz val="11"/>
        <d:rFont val="Calibri"/>
      </d:rPr>
      <d:t xml:space="preserve">
* Lab Assays
 - Blood
 - Blood -&gt; albumin
 - Blood -&gt; ALT
 - Blood -&gt; AST
 - Blood -&gt; bilirubin
 - Blood -&gt; calcium
 - Blood -&gt; creatinine
 - Blood -&gt; CRP
 - Blood -&gt; fasting
 - Blood -&gt; glucose
 - Blood -&gt; HbA1c
 - Blood -&gt; hematology
 - Blood -&gt; hematology -&gt; GGT
 - Blood -&gt; hematology -&gt; HCT
 - Blood -&gt; hematology -&gt; hemoglobin
 - Blood -&gt; hematology -&gt; lympho
 - Blood -&gt; hematology -&gt; MCH
 - Blood -&gt; hematology -&gt; MCV
 - Blood -&gt; hematology -&gt; MPV
 - Blood -&gt; hematology -&gt; platelet
 - Blood -&gt; hematology -&gt; RBC 
 - Blood -&gt; hematology -&gt; WBC
 - Blood -&gt; hematology -&gt; white blood cell type
 - Blood -&gt; lipid
 - Blood -&gt; lipid -&gt; cholesterol
 - Blood -&gt; lipid -&gt; triglycerides
 - Blood -&gt; phosphorus
 - Blood -&gt; time of draw
 - Urine
 - Urine -&gt; albumin
 - Urine -&gt; creatinine</d:t>
    </d:r>
  </si>
  <si>
    <t>l_fhslab_ex10_1b_1401s</t>
  </si>
  <si>
    <t>Routine Lab Work processed by the Framingham Heart Study Laboratory</t>
  </si>
  <si>
    <t>Offspring Exam 10, Omni 1 Exam 5</t>
  </si>
  <si>
    <d:r xmlns:d="http://schemas.openxmlformats.org/spreadsheetml/2006/main">
      <d:rPr>
        <d:sz val="11"/>
        <d:rFont val="Calibri"/>
      </d:rPr>
      <d:t xml:space="preserve">
* Lab Assays
 - Blood
 - Blood -&gt; ALT
 - Blood -&gt; AST
 - Blood -&gt; creatinine
 - Blood -&gt; fasting
 - Blood -&gt; glucose
 - Blood -&gt; HbA1c
 - Blood -&gt; hematology
 - Blood -&gt; hematology -&gt; HCT
 - Blood -&gt; hematology -&gt; hemoglobin
 - Blood -&gt; hematology -&gt; lympho
 - Blood -&gt; hematology -&gt; MCH
 - Blood -&gt; hematology -&gt; MCV
 - Blood -&gt; hematology -&gt; platelet
 - Blood -&gt; hematology -&gt; RBC 
 - Blood -&gt; hematology -&gt; WBC
 - Blood -&gt; hematology -&gt; white blood cell type
 - Blood -&gt; lipid
 - Blood -&gt; lipid -&gt; cholesterol
 - Blood -&gt; lipid -&gt; triglycerides
 - Blood -&gt; albumin</d:t>
    </d:r>
  </si>
  <si>
    <t>l_fructo_2005_m_0383s</t>
  </si>
  <si>
    <t>Lab Assay: Fructosamine (Blood)</t>
  </si>
  <si>
    <t>Offspring Exam 7, Omni 1 Exam 2, Gen 3 Exam 1, NOS Exam 1, Omni 2 Exam 1</t>
  </si>
  <si>
    <d:r xmlns:d="http://schemas.openxmlformats.org/spreadsheetml/2006/main">
      <d:rPr>
        <d:sz val="11"/>
        <d:rFont val="Calibri"/>
      </d:rPr>
      <d:t xml:space="preserve">
* Lab Assays
 - Blood
 - Blood -&gt; fructosamine</d:t>
    </d:r>
  </si>
  <si>
    <t>l_gal3_ex06_1_0623s</t>
  </si>
  <si>
    <t>Galectin-3</t>
  </si>
  <si>
    <d:r xmlns:d="http://schemas.openxmlformats.org/spreadsheetml/2006/main">
      <d:rPr>
        <d:sz val="11"/>
        <d:rFont val="Calibri"/>
      </d:rPr>
      <d:t xml:space="preserve">
* Lab Assays
 - Blood
 - Blood -&gt; galectin</d:t>
    </d:r>
  </si>
  <si>
    <t>l_gal3_ex08_1b_0750s</t>
  </si>
  <si>
    <t>Galectin-3 Lab Assay (blood)</t>
  </si>
  <si>
    <t xml:space="preserve">Offspring Exam 8_x000D_
Omni 1 Exam 3</t>
  </si>
  <si>
    <t>l_gdf15_ex01_3b_0741s</t>
  </si>
  <si>
    <t>Growth Differentiation Factor-15 - Lab Assay - Blood</t>
  </si>
  <si>
    <d:r xmlns:d="http://schemas.openxmlformats.org/spreadsheetml/2006/main">
      <d:rPr>
        <d:sz val="11"/>
        <d:rFont val="Calibri"/>
      </d:rPr>
      <d:t xml:space="preserve">- Omni 2
- Gen 3
</d:t>
    </d:r>
  </si>
  <si>
    <d:r xmlns:d="http://schemas.openxmlformats.org/spreadsheetml/2006/main">
      <d:rPr>
        <d:sz val="11"/>
        <d:rFont val="Calibri"/>
      </d:rPr>
      <d:t xml:space="preserve">
* Lab Assays
 - Blood
 - Blood -&gt; growth factors
 - Blood -&gt; growth factors -&gt; GDF15</d:t>
    </d:r>
  </si>
  <si>
    <t>l_gdf15_ex06_1_0533s</t>
  </si>
  <si>
    <t>Growth differentation factor-15</t>
  </si>
  <si>
    <t>l_ggfract_ex06_1_0467s</t>
  </si>
  <si>
    <t>Plasma Gamma-glutamyl Transferase Fractions (Lab Assay: Blood)</t>
  </si>
  <si>
    <d:r xmlns:d="http://schemas.openxmlformats.org/spreadsheetml/2006/main">
      <d:rPr>
        <d:sz val="11"/>
        <d:rFont val="Calibri"/>
      </d:rPr>
      <d:t xml:space="preserve">
* Lab Assays
 - Blood
 - Blood -&gt; GGTP  </d:t>
    </d:r>
  </si>
  <si>
    <t>l_glial1_ex09_1b_1074s</t>
  </si>
  <si>
    <t>Glials - sCD14 and YKL-40 - Lab Assay (blood)</t>
  </si>
  <si>
    <d:r xmlns:d="http://schemas.openxmlformats.org/spreadsheetml/2006/main">
      <d:rPr>
        <d:sz val="11"/>
        <d:rFont val="Calibri"/>
      </d:rPr>
      <d:t xml:space="preserve">- Omni 1
- Original
</d:t>
    </d:r>
  </si>
  <si>
    <d:r xmlns:d="http://schemas.openxmlformats.org/spreadsheetml/2006/main">
      <d:rPr>
        <d:sz val="11"/>
        <d:rFont val="Calibri"/>
      </d:rPr>
      <d:t xml:space="preserve">
* Lab Assays
 - Blood
 - Blood -&gt; glial</d:t>
    </d:r>
  </si>
  <si>
    <t>l_glial2_ex09_1b_1120s</t>
  </si>
  <si>
    <t>Glials - GFAP - Lab Assay (blood)</t>
  </si>
  <si>
    <d:r xmlns:d="http://schemas.openxmlformats.org/spreadsheetml/2006/main">
      <d:rPr>
        <d:sz val="11"/>
        <d:rFont val="Calibri"/>
      </d:rPr>
      <d:t xml:space="preserve">
* Lab Assays
 - Blood
 - Blood -&gt; tau
 - Blood -&gt; glial</d:t>
    </d:r>
  </si>
  <si>
    <t>l_hdlfree_ex06_1_0730s</t>
  </si>
  <si>
    <t>HDL Free Cholesterol (Lab Assay: Blood)</t>
  </si>
  <si>
    <d:r xmlns:d="http://schemas.openxmlformats.org/spreadsheetml/2006/main">
      <d:rPr>
        <d:sz val="11"/>
        <d:rFont val="Calibri"/>
      </d:rPr>
      <d:t xml:space="preserve">
* Lab Assays
 - Blood
 - Blood -&gt; lipid
 - Blood -&gt; lipid -&gt; cholesterol</d:t>
    </d:r>
  </si>
  <si>
    <t>l_hdltran_ex06_1_0518s</t>
  </si>
  <si>
    <t>Cholesteryl ester transfer protein activity and mass and phospholipid transfer protein activity</t>
  </si>
  <si>
    <d:r xmlns:d="http://schemas.openxmlformats.org/spreadsheetml/2006/main">
      <d:rPr>
        <d:sz val="11"/>
        <d:rFont val="Calibri"/>
      </d:rPr>
      <d:t xml:space="preserve">
* Lab Assays
 - Blood
 - Blood -&gt; lipid
 - Blood -&gt; lipid -&gt; cholesterol
 - Blood -&gt; lipid -&gt; phospholipid</d:t>
    </d:r>
  </si>
  <si>
    <t>l_homoarg_ex06_1_0045s</t>
  </si>
  <si>
    <t>Homoarginine Lab Assay (Blood)</t>
  </si>
  <si>
    <d:r xmlns:d="http://schemas.openxmlformats.org/spreadsheetml/2006/main">
      <d:rPr>
        <d:sz val="11"/>
        <d:rFont val="Calibri"/>
      </d:rPr>
      <d:t xml:space="preserve">
* Lab Assays
 - Blood
 - Blood -&gt; homoarginine</d:t>
    </d:r>
  </si>
  <si>
    <t>l_hormthp_ex01_3b_0751s</t>
  </si>
  <si>
    <t>Free T4, TSH, Prolactin</t>
  </si>
  <si>
    <t>Gen 3 Ex 1. NOS Ex 1 Omni 2 Ex 1</t>
  </si>
  <si>
    <d:r xmlns:d="http://schemas.openxmlformats.org/spreadsheetml/2006/main">
      <d:rPr>
        <d:sz val="11"/>
        <d:rFont val="Calibri"/>
      </d:rPr>
      <d:t xml:space="preserve">
* Lab Assays
 - Blood
 - Blood -&gt; hormone
 - Blood -&gt; hormone -&gt; prolactin
 - Blood -&gt; hormone -&gt; thyroid
 - Blood -&gt; hormone -&gt; TSH</d:t>
    </d:r>
  </si>
  <si>
    <t>l_hstn_ex01_3b_0832s</t>
  </si>
  <si>
    <t>High-sensitivity cardiac troponin I (cTnI)</t>
  </si>
  <si>
    <d:r xmlns:d="http://schemas.openxmlformats.org/spreadsheetml/2006/main">
      <d:rPr>
        <d:sz val="11"/>
        <d:rFont val="Calibri"/>
      </d:rPr>
      <d:t xml:space="preserve">
* Lab Assays
 - Blood
 - Blood -&gt; troponin</d:t>
    </d:r>
  </si>
  <si>
    <t>l_hstn_ex06_1_0534s</t>
  </si>
  <si>
    <t>l_igf1_ex07_1_0629s</t>
  </si>
  <si>
    <t>Insulin-like Growth Factor-1 (IGF-1)</t>
  </si>
  <si>
    <t>Offspring Exam 7</t>
  </si>
  <si>
    <d:r xmlns:d="http://schemas.openxmlformats.org/spreadsheetml/2006/main">
      <d:rPr>
        <d:sz val="11"/>
        <d:rFont val="Calibri"/>
      </d:rPr>
      <d:t xml:space="preserve">
* Lab Assays
 - Blood
 - Blood -&gt; growth factors
 - Blood -&gt; growth factors -&gt; IGF</d:t>
    </d:r>
  </si>
  <si>
    <t>l_igfbp_ex01_3b_0469s</t>
  </si>
  <si>
    <t>Insulin-like Growth Factor 1 (IGF-1) and Insulin-like Growth Factor Binding Protein 3 (IGFBP-3)</t>
  </si>
  <si>
    <t>l_inflamm_ex01_3b_1107s</t>
  </si>
  <si>
    <t>Inflammatory Markers (Lab Assay: Blood and Urine)</t>
  </si>
  <si>
    <d:r xmlns:d="http://schemas.openxmlformats.org/spreadsheetml/2006/main">
      <d:rPr>
        <d:sz val="11"/>
        <d:rFont val="Calibri"/>
      </d:rPr>
      <d:t xml:space="preserve">
* Lab Assays
 - Blood
 - Blood -&gt; CRP
 - Blood -&gt; fibrinogen
 - Blood -&gt; inflammatory marker
 - Blood -&gt; inflammatory marker -&gt; icam 
 - Blood -&gt; inflammatory marker -&gt; il6
 - Blood -&gt; inflammatory marker -&gt; mcp1
 - Blood -&gt; inflammatory marker -&gt; opg
 - Blood -&gt; inflammatory marker -&gt; P-selectin
 - Blood -&gt; inflammatory marker -&gt; TNFR
 - Blood -&gt; LpPLA2
 - Blood -&gt; LpPLA2 -&gt; activity
 - Blood -&gt; LpPLA2 -&gt; mass
 - Urine
 - Urine -&gt; isoprostane</d:t>
    </d:r>
  </si>
  <si>
    <t>l_inflamm_ex07_1b_1105s</t>
  </si>
  <si>
    <t>Offspring Exam 7, Omni 1 Exam 2</t>
  </si>
  <si>
    <d:r xmlns:d="http://schemas.openxmlformats.org/spreadsheetml/2006/main">
      <d:rPr>
        <d:sz val="11"/>
        <d:rFont val="Calibri"/>
      </d:rPr>
      <d:t xml:space="preserve">
* Lab Assays
 - Blood
 - Blood -&gt; creatinine
 - Blood -&gt; CRP
 - Blood -&gt; fibrinogen
 - Blood -&gt; inflammatory marker
 - Blood -&gt; inflammatory marker -&gt; cd40 ligand
 - Blood -&gt; inflammatory marker -&gt; icam 
 - Blood -&gt; inflammatory marker -&gt; il18
 - Blood -&gt; inflammatory marker -&gt; il6
 - Blood -&gt; inflammatory marker -&gt; mcp1
 - Blood -&gt; inflammatory marker -&gt; mpo
 - Blood -&gt; inflammatory marker -&gt; opg
 - Blood -&gt; inflammatory marker -&gt; P-selectin
 - Blood -&gt; inflammatory marker -&gt; TNFR
 - Blood -&gt; LpPLA2
 - Blood -&gt; LpPLA2 -&gt; activity
 - Blood -&gt; LpPLA2 -&gt; mass
 - Urine
 - Urine -&gt; isoprostane</d:t>
    </d:r>
  </si>
  <si>
    <t>l_inflamm_ex08_1b_1106s</t>
  </si>
  <si>
    <d:r xmlns:d="http://schemas.openxmlformats.org/spreadsheetml/2006/main">
      <d:rPr>
        <d:sz val="11"/>
        <d:rFont val="Calibri"/>
      </d:rPr>
      <d:t xml:space="preserve">
* Lab Assays
 - Blood
 - Blood -&gt; CRP
 - Blood -&gt; inflammatory marker
 - Blood -&gt; inflammatory marker -&gt; icam 
 - Blood -&gt; inflammatory marker -&gt; il6
 - Blood -&gt; inflammatory marker -&gt; mcp1
 - Blood -&gt; inflammatory marker -&gt; opg
 - Blood -&gt; inflammatory marker -&gt; P-selectin
 - Blood -&gt; inflammatory marker -&gt; TNFR
 - Blood -&gt; LpPLA2
 - Blood -&gt; LpPLA2 -&gt; activity
 - Blood -&gt; LpPLA2 -&gt; mass
 - Urine
 - Urine -&gt; isoprostane</d:t>
    </d:r>
  </si>
  <si>
    <t>l_insulin_2008_m_0704s</t>
  </si>
  <si>
    <t>Insulin</t>
  </si>
  <si>
    <t xml:space="preserve">Offspring Exam 8,                                                              Omni 1 Exam 3</t>
  </si>
  <si>
    <d:r xmlns:d="http://schemas.openxmlformats.org/spreadsheetml/2006/main">
      <d:rPr>
        <d:sz val="11"/>
        <d:rFont val="Calibri"/>
      </d:rPr>
      <d:t xml:space="preserve">
* Lab Assays
 - Blood
 - Blood -&gt; insulin</d:t>
    </d:r>
  </si>
  <si>
    <t>l_insulin_2011_m_0703s</t>
  </si>
  <si>
    <t>l_insulin_ex01_72_0937s</t>
  </si>
  <si>
    <t>Insulin (Plasma)</t>
  </si>
  <si>
    <t>l_insulin_ex09_1b_0882s</t>
  </si>
  <si>
    <t>Insulin - Lab Assay (Blood)</t>
  </si>
  <si>
    <t>l_leptin_2005_m_0559s</t>
  </si>
  <si>
    <t>Leptin</t>
  </si>
  <si>
    <d:r xmlns:d="http://schemas.openxmlformats.org/spreadsheetml/2006/main">
      <d:rPr>
        <d:sz val="11"/>
        <d:rFont val="Calibri"/>
      </d:rPr>
      <d:t xml:space="preserve">
* Lab Assays
 - Blood
 - Blood -&gt; leptin</d:t>
    </d:r>
  </si>
  <si>
    <t>l_leptinr_2005_m_0568s</t>
  </si>
  <si>
    <t>Leptin Receptor</t>
  </si>
  <si>
    <t>l_lipd_ex09_1b_1550s</t>
  </si>
  <si>
    <t>Lipidomics - Plasma</t>
  </si>
  <si>
    <t>Offspring Exam 9/Omni 1 Exam 4</t>
  </si>
  <si>
    <d:r xmlns:d="http://schemas.openxmlformats.org/spreadsheetml/2006/main">
      <d:rPr>
        <d:sz val="11"/>
        <d:rFont val="Calibri"/>
      </d:rPr>
      <d:t xml:space="preserve">
* Lab Assays
 - Blood
 - Blood -&gt; lipid
 - Blood -&gt; lipid -&gt; Lipidomics</d:t>
    </d:r>
  </si>
  <si>
    <t>l_lipids_ex12_0_0342s</t>
  </si>
  <si>
    <t>Fasting Lipid Database Developed across Original Cohort Exams 10 - 12 (a.k.a. lipcoh)</t>
  </si>
  <si>
    <t>Exam 10 - Exam 12</t>
  </si>
  <si>
    <d:r xmlns:d="http://schemas.openxmlformats.org/spreadsheetml/2006/main">
      <d:rPr>
        <d:sz val="11"/>
        <d:rFont val="Calibri"/>
      </d:rPr>
      <d:t xml:space="preserve">
* Lab Assays
 - Blood
 - Blood -&gt; lipid
 - Blood -&gt; lipid -&gt; cholesterol
 - Blood -&gt; lipid -&gt; triglycerides</d:t>
    </d:r>
  </si>
  <si>
    <t>l_lpl_2008_m_0538s</t>
  </si>
  <si>
    <t>Lipoprotein Lipase (Lab Assay: Blood)</t>
  </si>
  <si>
    <t xml:space="preserve">Offspring Exam 8_x000D_
Generation 3 Exam 1_x000D_
New Offspring Spouse Exam 1_x000D_
Omni Cohort 1 Exam 3_x000D_
Omni Cohort 2 Exam 1</t>
  </si>
  <si>
    <t>l_mbiome_ex03_3b_1032s</t>
  </si>
  <si>
    <t>Microbiome Stool Sample</t>
  </si>
  <si>
    <d:r xmlns:d="http://schemas.openxmlformats.org/spreadsheetml/2006/main">
      <d:rPr>
        <d:sz val="11"/>
        <d:rFont val="Calibri"/>
      </d:rPr>
      <d:t xml:space="preserve">
* Lab Assays
 - Stool
 - Stool -&gt; microbiome</d:t>
    </d:r>
  </si>
  <si>
    <t>l_mhorm_2005_m_0490s</t>
  </si>
  <si>
    <t>Testosterone and Serum Sex Hormone Binding Globulin</t>
  </si>
  <si>
    <t>Offspring Exam 7, Gen 3 Exam 1, Omni 2 Exam 1</t>
  </si>
  <si>
    <t>l_mma_ex01_3_0602s</t>
  </si>
  <si>
    <t>Methylmalonic Acid (MMA)</t>
  </si>
  <si>
    <d:r xmlns:d="http://schemas.openxmlformats.org/spreadsheetml/2006/main">
      <d:rPr>
        <d:sz val="11"/>
        <d:rFont val="Calibri"/>
      </d:rPr>
      <d:t xml:space="preserve">
* Lab Assays
 - Blood
 - Blood -&gt; MMA</d:t>
    </d:r>
  </si>
  <si>
    <t>l_mma_ex02_7_0606s</t>
  </si>
  <si>
    <t>Methylmalonic Acid (MMA) (Lab Assay: Blood)</t>
  </si>
  <si>
    <t>l_mma_ex07_1_0605s</t>
  </si>
  <si>
    <t>l_mpimn01_2005_m_0692s</t>
  </si>
  <si>
    <t>Multiplexed Immunoassay Panel 1</t>
  </si>
  <si>
    <t xml:space="preserve">Offspring Exam 7,     Gen 3 Exam 1</t>
  </si>
  <si>
    <t>l_mpimn02_2005_m_0693s</t>
  </si>
  <si>
    <t>Multiplexed Immunoassay Panel 2</t>
  </si>
  <si>
    <t>l_mpimn03_2005_m_0694s</t>
  </si>
  <si>
    <t>Multiplexed Immunoassay Panel 3</t>
  </si>
  <si>
    <t>l_mpimn04_2005_m_0757s</t>
  </si>
  <si>
    <t>Multiplexed Immunoassay Panel 4 (SABRe Project)</t>
  </si>
  <si>
    <t xml:space="preserve">Offspring Exam 7,                       Gen 3 Exam 1</t>
  </si>
  <si>
    <t>l_mpimn05_2005_m_0758s</t>
  </si>
  <si>
    <t>Multiplexed Immunoassay Panel 5 (SABRe Project)</t>
  </si>
  <si>
    <t>l_mpimn06_2005_m_0792s</t>
  </si>
  <si>
    <t>Multiplexed Immunoassay Panel 6 (SABRe Project)</t>
  </si>
  <si>
    <t xml:space="preserve">Offspring Exam 7,                                     Gen 3 Exam 1</t>
  </si>
  <si>
    <t>l_mpimn07_2005_m_0802s</t>
  </si>
  <si>
    <t>Multiplexed Immunoassay Panel 7 (SABRe Project)</t>
  </si>
  <si>
    <t>l_mpimn08_2005_m_0836s</t>
  </si>
  <si>
    <t>Multiplexed Immunoassay Panel 8(SABRe Project)</t>
  </si>
  <si>
    <t>l_mpimn09_2005_m_0850s</t>
  </si>
  <si>
    <t xml:space="preserve">Multiplexed Immunoassay Panel 9      (SABRe Project) - Lab Assay</t>
  </si>
  <si>
    <t>l_mpimn10_2005_m_0854s</t>
  </si>
  <si>
    <t xml:space="preserve">Multiplexed Immunoassay Panel 10  (SABRe Project) - Lab Assay</t>
  </si>
  <si>
    <t>l_mpimn11_2005_m_0855s</t>
  </si>
  <si>
    <t xml:space="preserve">Multiplexed Immunoassay Panel 11  (SABRe Project) - Lab Assay</t>
  </si>
  <si>
    <t>l_mpimn12_2005_m_0932s</t>
  </si>
  <si>
    <t xml:space="preserve">Multiplexed Immunoassay Panel 12  (SABRe Project) - Lab Assay</t>
  </si>
  <si>
    <t>l_mpimn13_2005_m_0931s</t>
  </si>
  <si>
    <t xml:space="preserve">Multiplexed Immunoassay Panel 13  (SABRe Project) - Lab Assay</t>
  </si>
  <si>
    <t>l_mpimn14_2005_m_0856s</t>
  </si>
  <si>
    <t xml:space="preserve">Multiplexed Immunoassay Panel 14  (SABRe Project) - Lab Assay</t>
  </si>
  <si>
    <t>l_mpimn15_2005_m_0974s</t>
  </si>
  <si>
    <t xml:space="preserve">Multiplexed Immunoassay Panel 15  (SABRe Project) - Lab Assay</t>
  </si>
  <si>
    <t>l_mpimn16_2005_m_0976s</t>
  </si>
  <si>
    <t xml:space="preserve">Multiplexed Immunoassay Panel 16  (SABRe Project) - Lab Assay</t>
  </si>
  <si>
    <t>l_mpimn17_2005_m_0977s</t>
  </si>
  <si>
    <t xml:space="preserve">Multiplexed Immunoassay Panel 17  (SABRe Project) - Lab Assay</t>
  </si>
  <si>
    <t>l_mrna_2011_m_0797s</t>
  </si>
  <si>
    <t>Micro RNA</t>
  </si>
  <si>
    <t xml:space="preserve">Offspring Exam 8,                  Gen 3 Exam 2</t>
  </si>
  <si>
    <d:r xmlns:d="http://schemas.openxmlformats.org/spreadsheetml/2006/main">
      <d:rPr>
        <d:sz val="11"/>
        <d:rFont val="Calibri"/>
      </d:rPr>
      <d:t xml:space="preserve">
* Lab Assays
 - Blood
 - Blood -&gt; RNA</d:t>
    </d:r>
  </si>
  <si>
    <t>l_mt1e218b_ex03_3_1493s</t>
  </si>
  <si>
    <t>CPET Metabolomics C18 Baseline with Imputed Values Log2 Transformed and Normalized After Imputation Batch 1</t>
  </si>
  <si>
    <d:r xmlns:d="http://schemas.openxmlformats.org/spreadsheetml/2006/main">
      <d:rPr>
        <d:sz val="11"/>
        <d:rFont val="Calibri"/>
      </d:rPr>
      <d:t xml:space="preserve">
* Lab Assays
 - Blood
 - Blood -&gt; metabolomics</d:t>
    </d:r>
  </si>
  <si>
    <t>l_mt1e218c_ex03_3_1346s</t>
  </si>
  <si>
    <t>CPET Metabolomics C18 Fold-Change with Imputed Values Log2 Transformed and Normalized after Imputation Batch 1</t>
  </si>
  <si>
    <t>l_mt1e2c8b_ex03_3_1202s</t>
  </si>
  <si>
    <t>CPET Metabolomics C8 Baseline with Imputed Values Log2 Transformed and Normalized After Imputation Batch 1</t>
  </si>
  <si>
    <t>l_mt1e2c8c_ex03_3_1205s</t>
  </si>
  <si>
    <t>CPET Metabolomics C8 Fold-Change with Imputed Values Log2 Transformed and and Normalized After Imputation Batch 1</t>
  </si>
  <si>
    <t>l_mt1e2hnb_ex03_3_1200s</t>
  </si>
  <si>
    <t>CPET Metabolomics Hilic Negative Baseline with Imputed Values Log2 Transformed and Normalized After Imputation Batch 1</t>
  </si>
  <si>
    <t>l_mt1e2hnc_ex03_3_1203s</t>
  </si>
  <si>
    <t>CPET Metabolomics Hilic Negative Fold-Change with Imputed Values Log2 Transformed and Normalized after Imputation Batch 1</t>
  </si>
  <si>
    <t>l_mt1e2hpb_ex03_3_1201s</t>
  </si>
  <si>
    <t>CPET Metabolomics Hilic Positive Baseline with Imputed Values Log2 Transformed and Normalized After Imputation Batch 1</t>
  </si>
  <si>
    <t>l_mt1e2hpc_ex03_3_1204s</t>
  </si>
  <si>
    <t>CPET Metabolomics Hilic Positive Fold-Change with Imputed Values Log2 Transformed and Normalized after Imputation Batch 1</t>
  </si>
  <si>
    <t>l_mtbgcms_2008_m_0788s</t>
  </si>
  <si>
    <t>Metabolomics - Risk Factor Study: Gas Chromatography/Mass Spec - BMI/Lipids/Glucose Factorial Design</t>
  </si>
  <si>
    <t xml:space="preserve">Offspring Exam 8           Gen 3 Exam 1</t>
  </si>
  <si>
    <t>l_mtblcmhi1_ex05_1_0662s</t>
  </si>
  <si>
    <t>Central Metabolomics - HILIC - Installment 1</t>
  </si>
  <si>
    <t>l_mtblcmhi2_ex05_1_0708s</t>
  </si>
  <si>
    <t>Central Metabolomics - HILIC - Installment 2</t>
  </si>
  <si>
    <t>l_mtbli1_ex05_1_0610s</t>
  </si>
  <si>
    <t>Metabolomics (Hilic - installment 1)</t>
  </si>
  <si>
    <t>l_mtbli2_ex05_1_0660s</t>
  </si>
  <si>
    <t>Metabolomics - Hilic - Installment 2</t>
  </si>
  <si>
    <t>l_mtbli3_ex05_1_0707s</t>
  </si>
  <si>
    <t>Metabolomics - Hilic - Installment 3</t>
  </si>
  <si>
    <t>l_mtbllipi1_ex05_1_0617s</t>
  </si>
  <si>
    <t>Metabolomics - Lipid Platform - Installment 1</t>
  </si>
  <si>
    <t>l_mtbllipi2_ex05_1_0661s</t>
  </si>
  <si>
    <t>Metabolomics - Lipid Platform - Installment 2</t>
  </si>
  <si>
    <t>l_mtbnegam1_ex01_3_0956s</t>
  </si>
  <si>
    <t>Negatively Charged Polar Metabolomics - Amide - Installment 1</t>
  </si>
  <si>
    <t>l_mtbtarg1_ex01_3_0955s</t>
  </si>
  <si>
    <t>Targeted and Untargeted Metabolomics – HILIC – Installment 1</t>
  </si>
  <si>
    <t>l_neurofact_2001_m_0546s</t>
  </si>
  <si>
    <t>Neurotrophic factors</t>
  </si>
  <si>
    <t>Original Cohort - exam 23; Offspring Cohort - exam 7</t>
  </si>
  <si>
    <d:r xmlns:d="http://schemas.openxmlformats.org/spreadsheetml/2006/main">
      <d:rPr>
        <d:sz val="11"/>
        <d:rFont val="Calibri"/>
      </d:rPr>
      <d:t xml:space="preserve">
* Lab Assays
 - Blood
 - Blood -&gt; BDNF (brain)
 - Blood -&gt; growth factors
 - Blood -&gt; growth factors -&gt; BNGF
 - Blood -&gt; growth factors -&gt; VEGF</d:t>
    </d:r>
  </si>
  <si>
    <t>l_nitrate_ex06_1_0680s</t>
  </si>
  <si>
    <t>Nitrate in Plasma</t>
  </si>
  <si>
    <d:r xmlns:d="http://schemas.openxmlformats.org/spreadsheetml/2006/main">
      <d:rPr>
        <d:sz val="11"/>
        <d:rFont val="Calibri"/>
      </d:rPr>
      <d:t xml:space="preserve">
* Lab Assays
 - Blood
 - Blood -&gt; nitrate</d:t>
    </d:r>
  </si>
  <si>
    <t>l_oxiphos_ex07_1b_0838s</t>
  </si>
  <si>
    <t>Oxidized Phospholipids - Lab Assay (Blood)</t>
  </si>
  <si>
    <t>Offspring Exam7, Omni 1 Exam 2</t>
  </si>
  <si>
    <d:r xmlns:d="http://schemas.openxmlformats.org/spreadsheetml/2006/main">
      <d:rPr>
        <d:sz val="11"/>
        <d:rFont val="Calibri"/>
      </d:rPr>
      <d:t xml:space="preserve">
* Lab Assays
 - Blood
 - Blood -&gt; lipid
 - Blood -&gt; lipid -&gt; other
 - Blood -&gt; lipid -&gt; phospholipid</d:t>
    </d:r>
  </si>
  <si>
    <t>l_platagg_ex01_7_0236s</t>
  </si>
  <si>
    <t>Platelet Aggregation</t>
  </si>
  <si>
    <d:r xmlns:d="http://schemas.openxmlformats.org/spreadsheetml/2006/main">
      <d:rPr>
        <d:sz val="11"/>
        <d:rFont val="Calibri"/>
      </d:rPr>
      <d:t xml:space="preserve">
* Lab Assays
 - Blood
 - Blood -&gt; hematology
 - Blood -&gt; hematology -&gt; platelet</d:t>
    </d:r>
  </si>
  <si>
    <t>l_proapt_ex02_3_1117s</t>
  </si>
  <si>
    <t>Aptamer Proteomic Profiling Lab Assay (blood)</t>
  </si>
  <si>
    <t>Generation 3 Exam 2</t>
  </si>
  <si>
    <d:r xmlns:d="http://schemas.openxmlformats.org/spreadsheetml/2006/main">
      <d:rPr>
        <d:sz val="11"/>
        <d:rFont val="Calibri"/>
      </d:rPr>
      <d:t xml:space="preserve">
* Lab Assays
 - Blood
 - Blood -&gt; proteomics</d:t>
    </d:r>
  </si>
  <si>
    <t>l_proapt2_ex05_1_1113s</t>
  </si>
  <si>
    <t>Aptamer Proteomic Profiling Lab Assay (Blood)</t>
  </si>
  <si>
    <t>Offspring Exam 5</t>
  </si>
  <si>
    <t>l_proneuro_ex06_1_0839s</t>
  </si>
  <si>
    <t>Lab Assay (blood): Proneurotensin</t>
  </si>
  <si>
    <d:r xmlns:d="http://schemas.openxmlformats.org/spreadsheetml/2006/main">
      <d:rPr>
        <d:sz val="11"/>
        <d:rFont val="Calibri"/>
      </d:rPr>
      <d:t xml:space="preserve">
* Lab Assays
 - Blood
 - Blood -&gt; proneurotensin</d:t>
    </d:r>
  </si>
  <si>
    <t>l_protcopd_2005_m_1310s</t>
  </si>
  <si>
    <t>Protein Biomarkers of COPD and Progression, Case and Control (Lab Assay - Blood)</t>
  </si>
  <si>
    <t>Offspring Exam 7, Omni 1 Exam 2, Gen 3 Exam 1, Omni 1 Exam 1</t>
  </si>
  <si>
    <d:r xmlns:d="http://schemas.openxmlformats.org/spreadsheetml/2006/main">
      <d:rPr>
        <d:sz val="11"/>
        <d:rFont val="Calibri"/>
      </d:rPr>
      <d:t xml:space="preserve">- Offspring
- Gen 3
- Omni 1
</d:t>
    </d:r>
  </si>
  <si>
    <t>l_protcopd1_2005_m_1358s</t>
  </si>
  <si>
    <t>Protein Biomarkers of COPD and Progression, Case and Control - Panel 2 (Lab Assay - Blood)</t>
  </si>
  <si>
    <t>Offspring Exam 7, Omni 1 Exam 2, Generation 3 Exam 1, Omni 2 Exam 1</t>
  </si>
  <si>
    <d:r xmlns:d="http://schemas.openxmlformats.org/spreadsheetml/2006/main">
      <d:rPr>
        <d:sz val="11"/>
        <d:rFont val="Calibri"/>
      </d:rPr>
      <d:t xml:space="preserve">- Offspring
- Gen 3
- Omni 1
- Omni 2
</d:t>
    </d:r>
  </si>
  <si>
    <t>l_prothf_ex07_1_1148s</t>
  </si>
  <si>
    <t>Proteomic Biomarkers in the Setting of Heart Failure, Case and Control (Lab Assay)</t>
  </si>
  <si>
    <t>l_protinfl_ex07_1_1359s</t>
  </si>
  <si>
    <t>Proteomics - Inflammation Panel (Olink Panel Target 96 Inflammation)</t>
  </si>
  <si>
    <t>l_protitraq_ex08_1_0736s</t>
  </si>
  <si>
    <t>Proteomics - ITRAQ - MI Case/Control</t>
  </si>
  <si>
    <t xml:space="preserve">Offspring Cohort Exams 5- 8 </t>
  </si>
  <si>
    <t>l_protmrm_ex08_1_0737s</t>
  </si>
  <si>
    <t>Proteomics - MRM - CVD Case/Control</t>
  </si>
  <si>
    <t>Exams 5 - 8</t>
  </si>
  <si>
    <t>l_psterol_ex06_1_0537s</t>
  </si>
  <si>
    <t>Plant Sterols</t>
  </si>
  <si>
    <d:r xmlns:d="http://schemas.openxmlformats.org/spreadsheetml/2006/main">
      <d:rPr>
        <d:sz val="11"/>
        <d:rFont val="Calibri"/>
      </d:rPr>
      <d:t xml:space="preserve">
* Lab Assays
 - Blood
 - Blood -&gt; plant sterols</d:t>
    </d:r>
  </si>
  <si>
    <t>l_psterol2_ex06_1_0923s</t>
  </si>
  <si>
    <t>Plant Sterols (Blood Assay)</t>
  </si>
  <si>
    <d:r xmlns:d="http://schemas.openxmlformats.org/spreadsheetml/2006/main">
      <d:rPr>
        <d:sz val="11"/>
        <d:rFont val="Calibri"/>
      </d:rPr>
      <d:t xml:space="preserve">
* Lab Assays
 - Blood
 - Blood -&gt; lipid
 - Blood -&gt; lipid -&gt; cholesterol
 - Blood -&gt; plant sterols</d:t>
    </d:r>
  </si>
  <si>
    <t>l_ptau181_ex09_1b_1379s</t>
  </si>
  <si>
    <t>pTau-181 (Lab Assay: Blood)</t>
  </si>
  <si>
    <d:r xmlns:d="http://schemas.openxmlformats.org/spreadsheetml/2006/main">
      <d:rPr>
        <d:sz val="11"/>
        <d:rFont val="Calibri"/>
      </d:rPr>
      <d:t xml:space="preserve">
* Lab Assays
 - Blood
 - Blood -&gt; tau</d:t>
    </d:r>
  </si>
  <si>
    <t>l_pthvitd_ex09_1b_0382s</t>
  </si>
  <si>
    <t>Lab Assay: Vitamin D and Parathyroid Hormone (PTH)</t>
  </si>
  <si>
    <d:r xmlns:d="http://schemas.openxmlformats.org/spreadsheetml/2006/main">
      <d:rPr>
        <d:sz val="11"/>
        <d:rFont val="Calibri"/>
      </d:rPr>
      <d:t xml:space="preserve">
* Lab Assays
 - Blood
 - Blood -&gt; hormone
 - Blood -&gt; hormone -&gt; parathyroid
 - Blood -&gt; vitamin</d:t>
    </d:r>
  </si>
  <si>
    <t>l_rbcfa_2008_m_0420s</t>
  </si>
  <si>
    <t>Red Blood Cell Fatty Acid</t>
  </si>
  <si>
    <t>l_rbcfa_ex02_3b_0876s</t>
  </si>
  <si>
    <t>Lab Assay: Red Blood Cell Fatty Acid (blood)</t>
  </si>
  <si>
    <d:r xmlns:d="http://schemas.openxmlformats.org/spreadsheetml/2006/main">
      <d:rPr>
        <d:sz val="11"/>
        <d:rFont val="Calibri"/>
      </d:rPr>
      <d:t xml:space="preserve">
* Lab Assays
 - Blood
 - Blood -&gt; arachidonic acid
 - Blood -&gt; fatty acid</d:t>
    </d:r>
  </si>
  <si>
    <t>l_rbcfae_ex08_1b_1072s</t>
  </si>
  <si>
    <t>Red Blood Cell Fatty Acid Proportions - Expanded (Lab Assay: Blood)</t>
  </si>
  <si>
    <t>Offspring Exam 7 and Exam 8; Omni 1 Exam 3</t>
  </si>
  <si>
    <t>l_rbp4_2005_m_0547s</t>
  </si>
  <si>
    <t>Rentinol Binding Protein 4</t>
  </si>
  <si>
    <d:r xmlns:d="http://schemas.openxmlformats.org/spreadsheetml/2006/main">
      <d:rPr>
        <d:sz val="11"/>
        <d:rFont val="Calibri"/>
      </d:rPr>
      <d:t xml:space="preserve">
* Lab Assays
 - Blood
 - Blood -&gt; RBP4</d:t>
    </d:r>
  </si>
  <si>
    <t>l_rnapilot_ex08_1_0918s</t>
  </si>
  <si>
    <t>Extra Cellular RNA: Plasma RNA Sequencing Results Pilot</t>
  </si>
  <si>
    <t>l_rnatrans_ex08_1b_1164s</t>
  </si>
  <si>
    <t>RT-qPCR Gene Expression Data Set (Runs 1-6) - Lab Assay (Blood)</t>
  </si>
  <si>
    <t xml:space="preserve">Offspring Exam 8  Omni 1 Exam 3</t>
  </si>
  <si>
    <d:r xmlns:d="http://schemas.openxmlformats.org/spreadsheetml/2006/main">
      <d:rPr>
        <d:sz val="11"/>
        <d:rFont val="Calibri"/>
      </d:rPr>
      <d:t xml:space="preserve">
* Lab Assays
 - Blood
 - Blood -&gt; gene expression</d:t>
    </d:r>
  </si>
  <si>
    <t>l_rnaxcell_ex04_7_1034s</t>
  </si>
  <si>
    <t>Extracellular RNA (Blood Assay)</t>
  </si>
  <si>
    <t xml:space="preserve">Exams 3, 4_x000D_
</t>
  </si>
  <si>
    <t>l_rnaxcell_ex08_1_0840s</t>
  </si>
  <si>
    <t>Extra Cellular RNA</t>
  </si>
  <si>
    <t>l_scler_ex03_3b_1190s</t>
  </si>
  <si>
    <t xml:space="preserve">Lab Assay:  Sclerostin  (Lab assay: blood)</t>
  </si>
  <si>
    <d:r xmlns:d="http://schemas.openxmlformats.org/spreadsheetml/2006/main">
      <d:rPr>
        <d:sz val="11"/>
        <d:rFont val="Calibri"/>
      </d:rPr>
      <d:t xml:space="preserve">
* Lab Assays
 - Blood
 - Blood -&gt; osteo</d:t>
    </d:r>
  </si>
  <si>
    <t>l_sdf1_ex06_1_0640s</t>
  </si>
  <si>
    <t>Human Stromal Cell-derived Factor 1 Alpha (SDF-1)</t>
  </si>
  <si>
    <d:r xmlns:d="http://schemas.openxmlformats.org/spreadsheetml/2006/main">
      <d:rPr>
        <d:sz val="11"/>
        <d:rFont val="Calibri"/>
      </d:rPr>
      <d:t xml:space="preserve">
* Lab Assays
 - Blood
 - Blood -&gt; SDF</d:t>
    </d:r>
  </si>
  <si>
    <t>l_spla2_2001_m_0563s</t>
  </si>
  <si>
    <t>Soluble Phospholipase A2 (sPLA2)</t>
  </si>
  <si>
    <d:r xmlns:d="http://schemas.openxmlformats.org/spreadsheetml/2006/main">
      <d:rPr>
        <d:sz val="11"/>
        <d:rFont val="Calibri"/>
      </d:rPr>
      <d:t xml:space="preserve">
* Lab Assays
 - Blood
 - Blood -&gt; unknown</d:t>
    </d:r>
  </si>
  <si>
    <t>l_srankl_ex07_1b_1044s</t>
  </si>
  <si>
    <t>Serum RANKL (Blood Lab Assay)</t>
  </si>
  <si>
    <d:r xmlns:d="http://schemas.openxmlformats.org/spreadsheetml/2006/main">
      <d:rPr>
        <d:sz val="11"/>
        <d:rFont val="Calibri"/>
      </d:rPr>
      <d:t xml:space="preserve">
* Lab Assays
 - Blood
 - Blood -&gt; inflammatory marker
 - Blood -&gt; inflammatory marker -&gt; srankl</d:t>
    </d:r>
  </si>
  <si>
    <t>l_sst2_ex06_1_0532s</t>
  </si>
  <si>
    <t>Soluble ST2</t>
  </si>
  <si>
    <d:r xmlns:d="http://schemas.openxmlformats.org/spreadsheetml/2006/main">
      <d:rPr>
        <d:sz val="11"/>
        <d:rFont val="Calibri"/>
      </d:rPr>
      <d:t xml:space="preserve">
* Lab Assays
 - Blood
 - Blood -&gt; ST2</d:t>
    </d:r>
  </si>
  <si>
    <t>l_tau_2011_a_1022s</t>
  </si>
  <si>
    <t>Tau (Lab Assay: Blood)</t>
  </si>
  <si>
    <t>Original Cohort Exam 28; Offspring Exam 8; Gen 3, NOS, Omni 2 Exam 3; Omni1 Exam 3</t>
  </si>
  <si>
    <t>l_telomere_2005_m_1161s</t>
  </si>
  <si>
    <t>Average Telomere Length Results for Framingham Cohort</t>
  </si>
  <si>
    <t>Offspring Exam 7, Gen 3 Exam 1</t>
  </si>
  <si>
    <d:r xmlns:d="http://schemas.openxmlformats.org/spreadsheetml/2006/main">
      <d:rPr>
        <d:sz val="11"/>
        <d:rFont val="Calibri"/>
      </d:rPr>
      <d:t xml:space="preserve">
* Lab Assays
 - Blood
 - Blood -&gt; telomere</d:t>
    </d:r>
  </si>
  <si>
    <t>l_thrmbxn_ex08_1b_1068s</t>
  </si>
  <si>
    <t>Thromboxane B2 Metabolites - Lab Assay (urine)</t>
  </si>
  <si>
    <t>Offspring Exam 8 and Omni 1 Exam 3</t>
  </si>
  <si>
    <d:r xmlns:d="http://schemas.openxmlformats.org/spreadsheetml/2006/main">
      <d:rPr>
        <d:sz val="11"/>
        <d:rFont val="Calibri"/>
      </d:rPr>
      <d:t xml:space="preserve">
* Lab Assays
 - Urine
 - Urine -&gt; metabolomics</d:t>
    </d:r>
  </si>
  <si>
    <t>l_umtbl_ex06_1_0742s</t>
  </si>
  <si>
    <t>Urine Metabolomics</t>
  </si>
  <si>
    <t>l_uralcrea_ex07_1b_0380s</t>
  </si>
  <si>
    <t>Lab Assay: Urine Albumin and Urine Creatinine</t>
  </si>
  <si>
    <t>Offspring Exam 7,Omni 1 Exam 2</t>
  </si>
  <si>
    <d:r xmlns:d="http://schemas.openxmlformats.org/spreadsheetml/2006/main">
      <d:rPr>
        <d:sz val="11"/>
        <d:rFont val="Calibri"/>
      </d:rPr>
      <d:t xml:space="preserve">
* Lab Assays
 - Urine
 - Urine -&gt; albumin
 - Urine -&gt; creatinine</d:t>
    </d:r>
  </si>
  <si>
    <t>l_urcapho_ex07_1b_0929s</t>
  </si>
  <si>
    <t>Lab Assay: Calcium and Phosphorus, Measured in Urine</t>
  </si>
  <si>
    <d:r xmlns:d="http://schemas.openxmlformats.org/spreadsheetml/2006/main">
      <d:rPr>
        <d:sz val="11"/>
        <d:rFont val="Calibri"/>
      </d:rPr>
      <d:t xml:space="preserve">
* Lab Assays
 - Urine
 - Urine -&gt; calcium
 - Urine -&gt; urine chemistries - 24 hour</d:t>
    </d:r>
  </si>
  <si>
    <t>l_urine24_ex09_1b_0857s</t>
  </si>
  <si>
    <t>24 Hour Urine Collection</t>
  </si>
  <si>
    <t>Offspring Exam 9 and Omni 1 Exam 4</t>
  </si>
  <si>
    <d:r xmlns:d="http://schemas.openxmlformats.org/spreadsheetml/2006/main">
      <d:rPr>
        <d:sz val="11"/>
        <d:rFont val="Calibri"/>
      </d:rPr>
      <d:t xml:space="preserve">
* Lab Assays
 - Urine
 - Urine -&gt; albumin
 - Urine -&gt; calcium
 - Urine -&gt; creatinine
 - Urine -&gt; ratio
 - Urine -&gt; urine chemistries - 24 hour
 - Urine -&gt; volume</d:t>
    </d:r>
  </si>
  <si>
    <t>l_vitb612f_ex01_3_0488s</t>
  </si>
  <si>
    <t>Vitamin B12, Folate and Vitamin B6 (PLP )</t>
  </si>
  <si>
    <d:r xmlns:d="http://schemas.openxmlformats.org/spreadsheetml/2006/main">
      <d:rPr>
        <d:sz val="11"/>
        <d:rFont val="Calibri"/>
      </d:rPr>
      <d:t xml:space="preserve">
* Lab Assays
 - Blood
 - Blood -&gt; vitamin</d:t>
    </d:r>
  </si>
  <si>
    <t>laba0_20s</t>
  </si>
  <si>
    <t>Lab Data</t>
  </si>
  <si>
    <t>Exam 20, Exam 21</t>
  </si>
  <si>
    <d:r xmlns:d="http://schemas.openxmlformats.org/spreadsheetml/2006/main">
      <d:rPr>
        <d:sz val="11"/>
        <d:rFont val="Calibri"/>
      </d:rPr>
      <d:t xml:space="preserve">
* Lab Assays
 - Blood
 - Blood -&gt; albumin
 - Blood -&gt; ALP
 - Blood -&gt; bilirubin
 - Blood -&gt; BUN
 - Blood -&gt; chloride
 - Blood -&gt; CPK
 - Blood -&gt; creatinine
 - Blood -&gt; cysteine
 - Blood -&gt; cystinyl-glycine
 - Blood -&gt; folate
 - Blood -&gt; globulin
 - Blood -&gt; hematology
 - Blood -&gt; hematology -&gt; HCT
 - Blood -&gt; hematology -&gt; hemoglobin
 - Blood -&gt; hematology -&gt; MCH
 - Blood -&gt; hematology -&gt; MCV
 - Blood -&gt; hematology -&gt; platelet
 - Blood -&gt; hematology -&gt; RBC 
 - Blood -&gt; hematology -&gt; WBC
 - Blood -&gt; homocysteine
 - Blood -&gt; homocysteine -&gt; HCYST
 - Blood -&gt; LDH
 - Blood -&gt; lipid
 - Blood -&gt; lipid -&gt; triglycerides
 - Blood -&gt; magnesium
 - Blood -&gt; phosphorus
 - Blood -&gt; protein
 - Blood -&gt; SGOT
 - Blood -&gt; SGPT
 - Blood -&gt; uric acid
 - Blood -&gt; vitamin</d:t>
    </d:r>
  </si>
  <si>
    <t>laba1_5s</t>
  </si>
  <si>
    <t xml:space="preserve">Additional Exam 5 Lab  </t>
  </si>
  <si>
    <d:r xmlns:d="http://schemas.openxmlformats.org/spreadsheetml/2006/main">
      <d:rPr>
        <d:sz val="11"/>
        <d:rFont val="Calibri"/>
      </d:rPr>
      <d:t xml:space="preserve">
* Lab Assays
 - Blood
 - Blood -&gt; creatinine
 - Blood -&gt; cysteine
 - Blood -&gt; folate
 - Blood -&gt; homocysteine
 - Blood -&gt; other - FMN5
 - Blood -&gt; vitamin</d:t>
    </d:r>
  </si>
  <si>
    <t>laba1_6s</t>
  </si>
  <si>
    <t xml:space="preserve">Additional Exam 6 Lab  </t>
  </si>
  <si>
    <d:r xmlns:d="http://schemas.openxmlformats.org/spreadsheetml/2006/main">
      <d:rPr>
        <d:sz val="11"/>
        <d:rFont val="Calibri"/>
      </d:rPr>
      <d:t xml:space="preserve">
* Lab Assays
 - Blood
 - Blood -&gt; creatinine
 - Blood -&gt; cysteine
 - Blood -&gt; folate
 - Blood -&gt; homocysteine
 - Blood -&gt; other - FMN
 - Blood -&gt; vitamin</d:t>
    </d:r>
  </si>
  <si>
    <t>laba1_7s</t>
  </si>
  <si>
    <t xml:space="preserve">Additional Exam 7 Lab  </t>
  </si>
  <si>
    <d:r xmlns:d="http://schemas.openxmlformats.org/spreadsheetml/2006/main">
      <d:rPr>
        <d:sz val="11"/>
        <d:rFont val="Calibri"/>
      </d:rPr>
      <d:t xml:space="preserve">
* Lab Assays
 - Blood
 - Blood -&gt; cysteine
 - Blood -&gt; cystinyl-glycine
 - Blood -&gt; folate
 - Blood -&gt; homocysteine
 - Blood -&gt; vitamin</d:t>
    </d:r>
  </si>
  <si>
    <t>lipids1_5s</t>
  </si>
  <si>
    <t xml:space="preserve">Lipid Traits (Fractions, Particles, Size, Etc) </t>
  </si>
  <si>
    <t xml:space="preserve">Exam 4 and  5</t>
  </si>
  <si>
    <d:r xmlns:d="http://schemas.openxmlformats.org/spreadsheetml/2006/main">
      <d:rPr>
        <d:sz val="11"/>
        <d:rFont val="Calibri"/>
      </d:rPr>
      <d:t xml:space="preserve">
* Lab Assays
 - Blood
 - Blood -&gt; lipid
 - Blood -&gt; lipid -&gt; apo
 - Blood -&gt; lipid -&gt; cholesterol
 - Blood -&gt; lipid -&gt; other</d:t>
    </d:r>
  </si>
  <si>
    <t>liverct1_7s</t>
  </si>
  <si>
    <t xml:space="preserve">Fatty Liver CT </t>
  </si>
  <si>
    <t>liverct3_1s</t>
  </si>
  <si>
    <t>lpa1_3s</t>
  </si>
  <si>
    <t xml:space="preserve">Lipoprotein </t>
  </si>
  <si>
    <t xml:space="preserve">Exam 3 </t>
  </si>
  <si>
    <t>mcarpel_98s</t>
  </si>
  <si>
    <t xml:space="preserve">Metacarpal </t>
  </si>
  <si>
    <t>Exams 10, 11 Exams 4, 5, 6</t>
  </si>
  <si>
    <t>meds0_28s</t>
  </si>
  <si>
    <t xml:space="preserve">ATC Coding for Medication Data 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</si>
  <si>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Medications</d:t>
    </d:r>
  </si>
  <si>
    <t>meds1_8s</t>
  </si>
  <si>
    <t xml:space="preserve">ATC Coding for Medication </t>
  </si>
  <si>
    <t>meds3_1s</t>
  </si>
  <si>
    <t xml:space="preserve">ATC Coded Medications from Clinic Exam </t>
  </si>
  <si>
    <t>menarche1_7s</t>
  </si>
  <si>
    <t xml:space="preserve">Menarche </t>
  </si>
  <si>
    <d:r xmlns:d="http://schemas.openxmlformats.org/spreadsheetml/2006/main">
      <d:rPr>
        <d:sz val="11"/>
        <d:rFont val="Calibri"/>
      </d:rPr>
      <d:t xml:space="preserve">
* Questionnaire and Physical Exam
 - Medical History / Physical Exam / Misc Interview
 - Menstrual History</d:t>
    </d:r>
  </si>
  <si>
    <t>meno1_8s</t>
  </si>
  <si>
    <t>Menopause and Estrogen</t>
  </si>
  <si>
    <t>Exams 1-8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</si>
  <si>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Menopause</d:t>
    </d:r>
  </si>
  <si>
    <t>mest1_7s</t>
  </si>
  <si>
    <t>Hormone Measures on Males - Estrone and Estradiol</t>
  </si>
  <si>
    <t>mnp0_14s</t>
  </si>
  <si>
    <t xml:space="preserve">Menopause </t>
  </si>
  <si>
    <t xml:space="preserve">thru Exam 14 </t>
  </si>
  <si>
    <t>natpep1_6s</t>
  </si>
  <si>
    <t xml:space="preserve">Natriuretic Peptides </t>
  </si>
  <si>
    <d:r xmlns:d="http://schemas.openxmlformats.org/spreadsheetml/2006/main">
      <d:rPr>
        <d:sz val="11"/>
        <d:rFont val="Calibri"/>
      </d:rPr>
      <d:t xml:space="preserve">
* Lab Assays
 - Blood
 - Blood -&gt; adrenomedullin (natriuretic peptide)
 - Blood -&gt; ANP (natriuretic peptide)
 - Blood -&gt; BNP (natriuretic peptide)</d:t>
    </d:r>
  </si>
  <si>
    <t>ntx1_7s</t>
  </si>
  <si>
    <t xml:space="preserve">Urine Cross Linked N-Telopeptide </t>
  </si>
  <si>
    <d:r xmlns:d="http://schemas.openxmlformats.org/spreadsheetml/2006/main">
      <d:rPr>
        <d:sz val="11"/>
        <d:rFont val="Calibri"/>
      </d:rPr>
      <d:t xml:space="preserve">
* Lab Assays
 - Urine
 - Urine -&gt; creatinine
 - Urine -&gt; other
 - Urine -&gt; ratio</d:t>
    </d:r>
  </si>
  <si>
    <t>oss_1995s</t>
  </si>
  <si>
    <t xml:space="preserve">Osseographic Scoring System </t>
  </si>
  <si>
    <t>thru 1995</t>
  </si>
  <si>
    <t>ostcal1_7s</t>
  </si>
  <si>
    <t xml:space="preserve">Osteocalcin </t>
  </si>
  <si>
    <t>pai3_1s</t>
  </si>
  <si>
    <t xml:space="preserve">PAI-1 </t>
  </si>
  <si>
    <d:r xmlns:d="http://schemas.openxmlformats.org/spreadsheetml/2006/main">
      <d:rPr>
        <d:sz val="11"/>
        <d:rFont val="Calibri"/>
      </d:rPr>
      <d:t xml:space="preserve">
* Lab Assays
 - Blood
 - Blood -&gt; PAI</d:t>
    </d:r>
  </si>
  <si>
    <t xml:space="preserve">pft0_19s </t>
  </si>
  <si>
    <t xml:space="preserve">Pulmonary Function Test </t>
  </si>
  <si>
    <t xml:space="preserve">Exam 19 </t>
  </si>
  <si>
    <t>pft1_3s</t>
  </si>
  <si>
    <t>pft1_5s</t>
  </si>
  <si>
    <t xml:space="preserve">Pulmonary Function Test  </t>
  </si>
  <si>
    <t>pft1_6s</t>
  </si>
  <si>
    <t>pft1_7s</t>
  </si>
  <si>
    <t>pft1_8s</t>
  </si>
  <si>
    <t>pft3_1s</t>
  </si>
  <si>
    <t>platagg1_5s</t>
  </si>
  <si>
    <t xml:space="preserve">Platelette Aggregation  </t>
  </si>
  <si>
    <t>psipi_2003s</t>
  </si>
  <si>
    <t xml:space="preserve">Initial PSIP </t>
  </si>
  <si>
    <t>thru 2003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</si>
  <si>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Stroke Related</d:t>
    </d:r>
  </si>
  <si>
    <t>psipr_2003s</t>
  </si>
  <si>
    <t xml:space="preserve">Recurrent PSIP </t>
  </si>
  <si>
    <t xml:space="preserve">thru 2003 </t>
  </si>
  <si>
    <t>psych1_3s</t>
  </si>
  <si>
    <t xml:space="preserve">Psychosocial Study </t>
  </si>
  <si>
    <t>q_berkman_2009_m_0635s</t>
  </si>
  <si>
    <t>Berkman Social Network Questionnaire</t>
  </si>
  <si>
    <t>Questionnaires administered between 3/2005 to 8/2009</t>
  </si>
  <si>
    <d:r xmlns:d="http://schemas.openxmlformats.org/spreadsheetml/2006/main">
      <d:rPr>
        <d:sz val="11"/>
        <d:rFont val="Calibri"/>
      </d:rPr>
      <d:t xml:space="preserve">
* Questionnaire and Physical Exam
 - Social Network (Berkman)
 - Medical History / Physical Exam / Misc Interview</d:t>
    </d:r>
  </si>
  <si>
    <t>q_cesd_2009_m_0570s</t>
  </si>
  <si>
    <t xml:space="preserve"> Center for Epidemiologic Studies Depression Scale (CES-D) - Self Administered</t>
  </si>
  <si>
    <t xml:space="preserve">Original Cohort 2006 - 2009                         Offspring 2005 - 2009                                     Omni 1 2006 - 2008</t>
  </si>
  <si>
    <d:r xmlns:d="http://schemas.openxmlformats.org/spreadsheetml/2006/main">
      <d:rPr>
        <d:sz val="11"/>
        <d:rFont val="Calibri"/>
      </d:rPr>
      <d:t xml:space="preserve">
* Questionnaire and Physical Exam
 - Medical History / Physical Exam / Misc Interview
 - CESD</d:t>
    </d:r>
  </si>
  <si>
    <t>q_mbiome_ex03_3b_1604s</t>
  </si>
  <si>
    <t>Microbiome Stool Sample Questionnaire and Tracking</t>
  </si>
  <si>
    <d:r xmlns:d="http://schemas.openxmlformats.org/spreadsheetml/2006/main">
      <d:rPr>
        <d:sz val="11"/>
        <d:rFont val="Calibri"/>
      </d:rPr>
      <d:t xml:space="preserve">
* Questionnaire and Physical Exam
 - Microbiome Related
 - Medical History / Physical Exam / Misc Interview</d:t>
    </d:r>
  </si>
  <si>
    <t>q_mnshist_2001_1_0650s</t>
  </si>
  <si>
    <t>Menstrual History Questionnaire</t>
  </si>
  <si>
    <t>1996-2001</t>
  </si>
  <si>
    <t>q_omnirace_ex02_7_1886s</t>
  </si>
  <si>
    <t>Omni 1 Race Category Data Collection</t>
  </si>
  <si>
    <t>Exam 1 and Exam 2</t>
  </si>
  <si>
    <t>q_osteo_ex02_2_1242s</t>
  </si>
  <si>
    <t>Osteoporosis Questionnaire (including falls, OP medications, PASE and Quadriceps Strength)</t>
  </si>
  <si>
    <t>q_osteo_ex02_72_1244s</t>
  </si>
  <si>
    <t>q_psysocal_ex10_0_0636s</t>
  </si>
  <si>
    <t>Psychosocial Scales</t>
  </si>
  <si>
    <t>Exams 8, 9, 10</t>
  </si>
  <si>
    <d:r xmlns:d="http://schemas.openxmlformats.org/spreadsheetml/2006/main">
      <d:rPr>
        <d:sz val="11"/>
        <d:rFont val="Calibri"/>
      </d:rPr>
      <d:t xml:space="preserve">
* Questionnaire and Physical Exam
 - Psychosocial
 - Medical History / Physical Exam / Misc Interview</d:t>
    </d:r>
  </si>
  <si>
    <t>q_psysocalp_ex10_0_0657s</t>
  </si>
  <si>
    <t>Psychosocial Scales, Selected Variables</t>
  </si>
  <si>
    <d:r xmlns:d="http://schemas.openxmlformats.org/spreadsheetml/2006/main">
      <d:rPr>
        <d:sz val="11"/>
        <d:rFont val="Calibri"/>
      </d:rPr>
      <d:t xml:space="preserve">
* Questionnaire and Physical Exam
 - Medical History / Physical Exam / Misc Interview
 - Psychosocial</d:t>
    </d:r>
  </si>
  <si>
    <t>qctvfx_2005s</t>
  </si>
  <si>
    <t>CT-Vertebral Fracture Data</t>
  </si>
  <si>
    <t>quad1_7s</t>
  </si>
  <si>
    <t>Quadriceps Strength Data Set</t>
  </si>
  <si>
    <t>Exam 6 - 7</t>
  </si>
  <si>
    <t>renaldo3_1s</t>
  </si>
  <si>
    <t>Renin and Aldosterone</t>
  </si>
  <si>
    <d:r xmlns:d="http://schemas.openxmlformats.org/spreadsheetml/2006/main">
      <d:rPr>
        <d:sz val="11"/>
        <d:rFont val="Calibri"/>
      </d:rPr>
      <d:t xml:space="preserve">
* Lab Assays
 - Blood
 - Blood -&gt; aldosterone
 - Blood -&gt; renin</d:t>
    </d:r>
  </si>
  <si>
    <t>renin1_6s</t>
  </si>
  <si>
    <t xml:space="preserve">Renin </t>
  </si>
  <si>
    <d:r xmlns:d="http://schemas.openxmlformats.org/spreadsheetml/2006/main">
      <d:rPr>
        <d:sz val="11"/>
        <d:rFont val="Calibri"/>
      </d:rPr>
      <d:t xml:space="preserve">
* Lab Assays
 - Blood
 - Blood -&gt; renin</d:t>
    </d:r>
  </si>
  <si>
    <t>resp1_6s</t>
  </si>
  <si>
    <t>Respiratory</t>
  </si>
  <si>
    <t xml:space="preserve">Exams 5, 6 </t>
  </si>
  <si>
    <t>rhd0_9s</t>
  </si>
  <si>
    <t xml:space="preserve">Rheumatic Heart Disease </t>
  </si>
  <si>
    <t xml:space="preserve">Exams 1 -  9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</si>
  <si>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Rheumatic Heart Disease</d:t>
    </d:r>
  </si>
  <si>
    <t>sawin1_3s</t>
  </si>
  <si>
    <t xml:space="preserve">Thyroid and Sex Hormones </t>
  </si>
  <si>
    <d:r xmlns:d="http://schemas.openxmlformats.org/spreadsheetml/2006/main">
      <d:rPr>
        <d:sz val="11"/>
        <d:rFont val="Calibri"/>
      </d:rPr>
      <d:t xml:space="preserve">
* Lab Assays
 - Blood
 - Blood -&gt; hormone
 - Blood -&gt; hormone -&gt; DHEAS
 - Blood -&gt; hormone -&gt; estrogen
 - Blood -&gt; hormone -&gt; FSH
 - Blood -&gt; hormone -&gt; LH
 - Blood -&gt; hormone -&gt; T4
 - Blood -&gt; hormone -&gt; testosterone
 - Blood -&gt; hormone -&gt; thyroid
 - Blood -&gt; hormone -&gt; TSH</d:t>
    </d:r>
  </si>
  <si>
    <t>sawin1_4s</t>
  </si>
  <si>
    <t>Thyroid and Sex Hormones</t>
  </si>
  <si>
    <t>sf36_1_6s</t>
  </si>
  <si>
    <t xml:space="preserve">SF-36 </t>
  </si>
  <si>
    <t>sflt3_1s</t>
  </si>
  <si>
    <t xml:space="preserve">Vascular Endothelial Growth Factor Receptor </t>
  </si>
  <si>
    <d:r xmlns:d="http://schemas.openxmlformats.org/spreadsheetml/2006/main">
      <d:rPr>
        <d:sz val="11"/>
        <d:rFont val="Calibri"/>
      </d:rPr>
      <d:t xml:space="preserve">
* Lab Assays
 - Blood
 - Blood -&gt; growth factors
 - Blood -&gt; growth factors -&gt; SFLT</d:t>
    </d:r>
  </si>
  <si>
    <t>shorm0_21s</t>
  </si>
  <si>
    <t>Hormones (Measured on Males)</t>
  </si>
  <si>
    <t>Exams 17 - 21</t>
  </si>
  <si>
    <d:r xmlns:d="http://schemas.openxmlformats.org/spreadsheetml/2006/main">
      <d:rPr>
        <d:sz val="11"/>
        <d:rFont val="Calibri"/>
      </d:rPr>
      <d:t xml:space="preserve">
* Lab Assays
 - Blood
 - Blood -&gt; hormone
 - Blood -&gt; hormone -&gt; DHEA
 - Blood -&gt; hormone -&gt; estrogen
 - Blood -&gt; hormone -&gt; FSH
 - Blood -&gt; hormone -&gt; LH
 - Blood -&gt; hormone -&gt; testosterone</d:t>
    </d:r>
  </si>
  <si>
    <t>t_aabp_2011_m_0714s</t>
  </si>
  <si>
    <t>Ankle Brachial Blood Pressure Measurements</t>
  </si>
  <si>
    <t>t_aabp_ex09_1b_0948s</t>
  </si>
  <si>
    <t>Ankle Arm Blood Pressure</t>
  </si>
  <si>
    <t>t_autbrd_2023_a_1530s</t>
  </si>
  <si>
    <t>Neuropathology at Brain Autopsy</t>
  </si>
  <si>
    <t>Autopsies performed 1996 - 2023</t>
  </si>
  <si>
    <d:r xmlns:d="http://schemas.openxmlformats.org/spreadsheetml/2006/main">
      <d:rPr>
        <d:sz val="11"/>
        <d:rFont val="Calibri"/>
      </d:rPr>
      <d:t xml:space="preserve">- Original
- Offspring
- NOS
- Gen 3
- Omni 1
</d:t>
    </d:r>
  </si>
  <si>
    <d:r xmlns:d="http://schemas.openxmlformats.org/spreadsheetml/2006/main">
      <d:rPr>
        <d:sz val="11"/>
        <d:rFont val="Calibri"/>
      </d:rPr>
      <d:t xml:space="preserve">
* Non-invasive Test
 - Autopsy</d:t>
    </d:r>
  </si>
  <si>
    <t>t_bmd_ex07_1_0104s_v1</t>
  </si>
  <si>
    <t>Bone Mineral Density</t>
  </si>
  <si>
    <t>Test done 9/1996 through 10/2001</t>
  </si>
  <si>
    <t>t_bmdhs_2008_1_0748s</t>
  </si>
  <si>
    <t>Bone Mineral Density Hip and Spine</t>
  </si>
  <si>
    <t>Scans done from Jan 2002 thru July 2008</t>
  </si>
  <si>
    <t>t_bmdhs_2009_3_0627s</t>
  </si>
  <si>
    <t>Test done at Gen 3 Exam 2 from 5- 2008 thru 11-2009</t>
  </si>
  <si>
    <t>t_bmdhs_2010_3_0626s</t>
  </si>
  <si>
    <t>Test done at Gen 3 Exam 2 from 11-2009 thru 4-2010</t>
  </si>
  <si>
    <t>t_bmdhs_2011_3_0625s</t>
  </si>
  <si>
    <t>Test done at Gen 3 Exam 2 from 4-2010 thru 3-2011</t>
  </si>
  <si>
    <t>t_bmdhs_ex02_2_0992s</t>
  </si>
  <si>
    <t>DXA Bone Mineral Density (BMD) of the Hip and Spine</t>
  </si>
  <si>
    <t>Test performed at Exam 2</t>
  </si>
  <si>
    <t>t_bmdhs_ex02_72_1243s</t>
  </si>
  <si>
    <t>Scans performed between October 2009 and March 2011</t>
  </si>
  <si>
    <t>t_clockdct_2018_a_1360s</t>
  </si>
  <si>
    <t>Digital Clock Drawing Test - Linus Health</t>
  </si>
  <si>
    <t xml:space="preserve">2011-2018_x000D_
</t>
  </si>
  <si>
    <d:r xmlns:d="http://schemas.openxmlformats.org/spreadsheetml/2006/main">
      <d:rPr>
        <d:sz val="11"/>
        <d:rFont val="Calibri"/>
      </d:rPr>
      <d:t xml:space="preserve">
* Non-invasive Test
 - Clock drawing</d:t>
    </d:r>
  </si>
  <si>
    <t>t_cpetvc02_ex03_3b_1383s</t>
  </si>
  <si>
    <t>Cardiopulmonary Exercise Test (CPET)</t>
  </si>
  <si>
    <d:r xmlns:d="http://schemas.openxmlformats.org/spreadsheetml/2006/main">
      <d:rPr>
        <d:sz val="11"/>
        <d:rFont val="Calibri"/>
      </d:rPr>
      <d:t xml:space="preserve">
* Non-invasive Test
 - Exercise
 - ECG</d:t>
    </d:r>
  </si>
  <si>
    <t>t_ctabaac_2011_m_0668s</t>
  </si>
  <si>
    <t>CT - Abdominal Aorta Calcium Scores</t>
  </si>
  <si>
    <t>09/2008 - 03/2011</t>
  </si>
  <si>
    <t>t_ctabfat_2011_m_0669s</t>
  </si>
  <si>
    <t>CT - Abdominal Fat (subcutaneous and visceral)</t>
  </si>
  <si>
    <t>t_ctabrac_2011_m_0670s</t>
  </si>
  <si>
    <t>CT - Renal Artery Calcium Scores</t>
  </si>
  <si>
    <t>t_ctairway_2011_m_0851s</t>
  </si>
  <si>
    <t>Airway Measurements Based on CT Lung Images (CT round 2)</t>
  </si>
  <si>
    <t>2008-2011</t>
  </si>
  <si>
    <t>t_ctbnmfea_ex03_3b_1304s</t>
  </si>
  <si>
    <t>High Resolution Peripheral Quantitative Computed Tomography (HR-pQCT) Micro Finite Element Analysis (mFEA)</t>
  </si>
  <si>
    <t>t_ctbone_ex03_3b_1303s</t>
  </si>
  <si>
    <t>High Resolution Peripheral Quantitative Computed Tomography (HR-pQCT): Radial and Distal Tibia</t>
  </si>
  <si>
    <t>t_ctbonert2_2016_m_0875s</t>
  </si>
  <si>
    <t>Radius and Tibia Measurements by HR-pQCT</t>
  </si>
  <si>
    <t>Test Performed after Offspring Exam 9</t>
  </si>
  <si>
    <d:r xmlns:d="http://schemas.openxmlformats.org/spreadsheetml/2006/main">
      <d:rPr>
        <d:sz val="11"/>
        <d:rFont val="Calibri"/>
      </d:rPr>
      <d:t xml:space="preserve">- Offspring
- NOS
</d:t>
    </d:r>
  </si>
  <si>
    <d:r xmlns:d="http://schemas.openxmlformats.org/spreadsheetml/2006/main">
      <d:rPr>
        <d:sz val="11"/>
        <d:rFont val="Calibri"/>
      </d:rPr>
      <d:t xml:space="preserve">
* Non-invasive Test
 - CT-Thoracic
 - Bone Related</d:t>
    </d:r>
  </si>
  <si>
    <t>t_ctbonevbd_2005_m_0544s</t>
  </si>
  <si>
    <t>QCT - Volumetric Bone Density</t>
  </si>
  <si>
    <t>CT Scan Dates 2002-2005</t>
  </si>
  <si>
    <t>t_ctemphy_2011_m_0954s</t>
  </si>
  <si>
    <t>Emphysema by CT (round 2 2008-2011)</t>
  </si>
  <si>
    <t>t_ctfacet_2005_m_0618s</t>
  </si>
  <si>
    <t>Lumbar Facet Joint Osteoarthritis by CT</t>
  </si>
  <si>
    <t>Ct scans done from 2002-2005</t>
  </si>
  <si>
    <t>t_ctiliac_2005_1_0614s</t>
  </si>
  <si>
    <t>CT - Iliac Artery Calcification (IAC)</t>
  </si>
  <si>
    <t>2002 – 2005</t>
  </si>
  <si>
    <t>t_ctinlngab_2005_m_1151s</t>
  </si>
  <si>
    <t>Interstitial Lung Abnormalities (acquired from round 1 CT scan)</t>
  </si>
  <si>
    <t>Test performed between 2002-2005</t>
  </si>
  <si>
    <d:r xmlns:d="http://schemas.openxmlformats.org/spreadsheetml/2006/main">
      <d:rPr>
        <d:sz val="11"/>
        <d:rFont val="Calibri"/>
      </d:rPr>
      <d:t xml:space="preserve">- Gen 3
- Offspring
</d:t>
    </d:r>
  </si>
  <si>
    <t>t_ctinlngab_2011_m_0835s</t>
  </si>
  <si>
    <t>Interstitial Lung Abnormalities (acquired from round 2 CT scans)</t>
  </si>
  <si>
    <t>CT scans performed between 9/2008 to 3/2011</t>
  </si>
  <si>
    <t>t_ctlivfat_2011_m_0672s</t>
  </si>
  <si>
    <t>CT - Liver Fat</t>
  </si>
  <si>
    <t>t_ctlung_2005_m_0696s</t>
  </si>
  <si>
    <t>CT Lung Measures</t>
  </si>
  <si>
    <t>t_ctlung_2011_m_0829s</t>
  </si>
  <si>
    <t>CT Lung Measures, round 2</t>
  </si>
  <si>
    <t>Ct scans done from 2008-2011</t>
  </si>
  <si>
    <t>t_ctperfat_2011_m_0671s</t>
  </si>
  <si>
    <t>CT - Pericardial and Extracardial Fat</t>
  </si>
  <si>
    <t>t_ctspdsc_2005_m_0586s</t>
  </si>
  <si>
    <t>CT Scan Measurements of Spine and Disc</t>
  </si>
  <si>
    <t>Scan done 2002-2005</t>
  </si>
  <si>
    <t>t_ctsps_2005_m_0664s</t>
  </si>
  <si>
    <t>CT of Spine Assessing Spondylolysis, Spondylolisthesis and Spinal Stenosis</t>
  </si>
  <si>
    <t>Scans done between 2002-2005</t>
  </si>
  <si>
    <t>t_cttac_2005_m_0013s</t>
  </si>
  <si>
    <t>Measurement from CT Image of the Thoracic Aortic Calcifications (TAC)</t>
  </si>
  <si>
    <t>06/2002-04/2005</t>
  </si>
  <si>
    <t>t_ctthravc_2011_m_0685s</t>
  </si>
  <si>
    <t>CT - Thoracic Aortic Valve Calcium Scores</t>
  </si>
  <si>
    <t>t_ctthrcac_2011_m_0682s</t>
  </si>
  <si>
    <t>CT - Thoracic Coronary Artery Calcium Score and Volume</t>
  </si>
  <si>
    <t>t_ctthrmvc_2011_m_0684s</t>
  </si>
  <si>
    <t>CT - Thoracic Mitral Valve Calcium Scores</t>
  </si>
  <si>
    <t>t_ctthrtac_2011_m_0683s</t>
  </si>
  <si>
    <t>CT - Thoracic Aortic Calcium Scores</t>
  </si>
  <si>
    <t>t_ctubsfat_2011_m_0983s</t>
  </si>
  <si>
    <t>Upper Body Subcutaneous Fat by CT</t>
  </si>
  <si>
    <t>CT scan performed between 2008 and 2011 (Round 2)</t>
  </si>
  <si>
    <t>t_ctvasclng_2011_m_0952s</t>
  </si>
  <si>
    <t>Vascular Morphology Measurements from CT Lung Image (Round 2) 2008-2011</t>
  </si>
  <si>
    <t>t_doppvasc_2008_m_0756s</t>
  </si>
  <si>
    <t>Diastolic Function (by Doppler)</t>
  </si>
  <si>
    <t>Offspring Exam 8, Generation 3 Exam 1, Omni 1 Exam 3, Omni 2 Exam 1</t>
  </si>
  <si>
    <t>t_ecgcc_1998_m_0551s</t>
  </si>
  <si>
    <t>ECG Cardiopulmonary Coupling</t>
  </si>
  <si>
    <t>test performed 1995-1998</t>
  </si>
  <si>
    <t>t_ecgclinic_2011_a_0706s</t>
  </si>
  <si>
    <t>Clinic Visit ECG data (MUSE machine)</t>
  </si>
  <si>
    <t xml:space="preserve">ECGs from 1986 through 2011_x000D_
</t>
  </si>
  <si>
    <t>t_ecger_ex01_3_0556s</t>
  </si>
  <si>
    <t>Early Repolarization</t>
  </si>
  <si>
    <t>t_ecgpwm_2005_m_0718s</t>
  </si>
  <si>
    <t>P-wave Measurements on Selected Exams</t>
  </si>
  <si>
    <t>Original Cohort Ex 20, Offspring Ex 6, Gen 3 Ex 1</t>
  </si>
  <si>
    <t>t_ecgpwsa_2011_m_0659s</t>
  </si>
  <si>
    <t>P-wave Signal-averaged ECG</t>
  </si>
  <si>
    <t>t_echo_2008_m_0549s</t>
  </si>
  <si>
    <t>Offspring Exam 8, NOS Exam 1, Omni 1 Exam 3, Omni 2 Exam 1</t>
  </si>
  <si>
    <d:r xmlns:d="http://schemas.openxmlformats.org/spreadsheetml/2006/main">
      <d:rPr>
        <d:sz val="11"/>
        <d:rFont val="Calibri"/>
      </d:rPr>
      <d:t xml:space="preserve">- Offspring
- NOS
- Omni 1
- Omni 2
</d:t>
    </d:r>
  </si>
  <si>
    <t>t_echo_ex01_3_0042s</t>
  </si>
  <si>
    <t xml:space="preserve">Generation 3 Exam 1 </t>
  </si>
  <si>
    <t>t_echo_ex06_1b_0207s</t>
  </si>
  <si>
    <t>Echocardiography</t>
  </si>
  <si>
    <t>t_echocs_ex03_7_0901s</t>
  </si>
  <si>
    <t>Echocardiography: Cardiac Strain</t>
  </si>
  <si>
    <t>t_echocs_ex08_1_0705s</t>
  </si>
  <si>
    <t>Echocardiography Cardiac Strain</t>
  </si>
  <si>
    <t>t_echodop_ex01_3b_0989s</t>
  </si>
  <si>
    <t>Doppler, Aortic Valve and Stenosis by Echocardiography</t>
  </si>
  <si>
    <t>t_echodop_ex08_1b_0988s</t>
  </si>
  <si>
    <t>t_echola_ex08_1b_1084s</t>
  </si>
  <si>
    <t>Left Atrial Structure and Function by Echocardiography</t>
  </si>
  <si>
    <t>Test performed at Offspring Exam 8 and Omni 1 Exam 3</t>
  </si>
  <si>
    <t>t_echomvp_ex05_1_0753s</t>
  </si>
  <si>
    <t>Echo MVP Progression</t>
  </si>
  <si>
    <t>t_echomvprg_2007_1_0920s</t>
  </si>
  <si>
    <t>Mitral Valve Progression by Echocardiography</t>
  </si>
  <si>
    <t>1995-2007</t>
  </si>
  <si>
    <t>t_echorv_ex08_1b_0830s</t>
  </si>
  <si>
    <t>Echocardiogram: Standard Right Ventricular Measures</t>
  </si>
  <si>
    <t>t_echosphr_ex08_1b_1189s</t>
  </si>
  <si>
    <t>Echocardiographic LA and LV Sphericity</t>
  </si>
  <si>
    <t>t_eegshhs_1998_1_0616s</t>
  </si>
  <si>
    <t>Sleep Electroencephalogram Spectral Power</t>
  </si>
  <si>
    <t>Test done 1995 - 1998</t>
  </si>
  <si>
    <d:r xmlns:d="http://schemas.openxmlformats.org/spreadsheetml/2006/main">
      <d:rPr>
        <d:sz val="11"/>
        <d:rFont val="Calibri"/>
      </d:rPr>
      <d:t xml:space="preserve">
* Non-invasive Test
 - Sleep Study</d:t>
    </d:r>
  </si>
  <si>
    <t>t_eegsigma_1998_m_0767s</t>
  </si>
  <si>
    <t>Sigma Power in Sleep (EEG)</t>
  </si>
  <si>
    <t>Tests preformed between 1995 and 1998</t>
  </si>
  <si>
    <t>t_eye_1991_1_1447s</t>
  </si>
  <si>
    <t>Eye Examination and Retinal Photo Gradings for the Framingham Offspring Eye Study</t>
  </si>
  <si>
    <t>Test performed between 1989 and 1991</t>
  </si>
  <si>
    <t>t_hearing_ex10_1b_1475s</t>
  </si>
  <si>
    <t>Offspring Exam 10 and Omni 1 Exam 5</t>
  </si>
  <si>
    <t>t_hearing_ex15_0_0339s</t>
  </si>
  <si>
    <t>Hearing Test and Questionnaire</t>
  </si>
  <si>
    <t>Questionnaire and Test Administered 4/1978 through 10/1979</t>
  </si>
  <si>
    <t>t_hipshape_2001_m_1082s</t>
  </si>
  <si>
    <t>Hip Shape Modes (HSM) Derived from DXA Scan Using Active Shape Modeling</t>
  </si>
  <si>
    <t>Test Performed at Original Cohort Exam 22 (mostly) and Offspring Exams 6, 7</t>
  </si>
  <si>
    <t>t_hsa_ex01_3_0588s</t>
  </si>
  <si>
    <t>Hip Structural Analysis</t>
  </si>
  <si>
    <t>t_livrvcte_ex03_3b_1253s</t>
  </si>
  <si>
    <t>Vibration-controlled Transient Elastography (Fibroscan) of the Liver</t>
  </si>
  <si>
    <d:r xmlns:d="http://schemas.openxmlformats.org/spreadsheetml/2006/main">
      <d:rPr>
        <d:sz val="11"/>
        <d:rFont val="Calibri"/>
      </d:rPr>
      <d:t xml:space="preserve">
* Non-invasive Test
 - Liver</d:t>
    </d:r>
  </si>
  <si>
    <t>t_livrvcte_ex10_1b_1413s</t>
  </si>
  <si>
    <t>t_mrbdtihm_2021_m_1860s</t>
  </si>
  <si>
    <t>PSMD by DTI - Hardi Method (Diffusion Tensor Imaging)</t>
  </si>
  <si>
    <t>Test performed between 2015 - 2021</t>
  </si>
  <si>
    <t>t_mrbdtiwm_2020_a_1421s</t>
  </si>
  <si>
    <t>DTI of White Matter Microstructure: PSMD, FW and FA (Diffusion tensor imaging)</t>
  </si>
  <si>
    <t>Brain MRI scans performed 6/2009 - 3/2020</t>
  </si>
  <si>
    <t>t_mrbrcbi_2023_a_1543s</t>
  </si>
  <si>
    <t>Covert Brain Infarct (CBI) for All Cohorts by Brain MRI</t>
  </si>
  <si>
    <t>Tests performed between 1999 - 2023</t>
  </si>
  <si>
    <t>t_mrbrcomm_2015_a_0994s</t>
  </si>
  <si>
    <t>Brain MRI: Additional Information on the Area and Circumference of the Anterior and Posterior Commissures of the Brain</t>
  </si>
  <si>
    <t>Tests Performed Between 1999-2015</t>
  </si>
  <si>
    <t>t_mrbrfs_2010_1_0900s</t>
  </si>
  <si>
    <t>Structural Brain Segmentation by MRI Using Freesurfer Software</t>
  </si>
  <si>
    <t>2005-2010</t>
  </si>
  <si>
    <t>t_mrbrnm3_2019_a_1906s</t>
  </si>
  <si>
    <t>Structural Brain MRI (Method 3)</t>
  </si>
  <si>
    <t>Scans performed through 2019</t>
  </si>
  <si>
    <t>t_mrbrnm4_2023_a_1548s</t>
  </si>
  <si>
    <t>Structural Brain MRI (Method 4)</t>
  </si>
  <si>
    <t>Tests performed between 1999-2023</t>
  </si>
  <si>
    <t>t_mrbrput_2005_1_0904s</t>
  </si>
  <si>
    <t>Brain MRI Putamen</t>
  </si>
  <si>
    <t>1999-2005</t>
  </si>
  <si>
    <t>t_mrbrwmh_2023_a_1549s</t>
  </si>
  <si>
    <t>Brain MRI - White Matter Hyperintensity</t>
  </si>
  <si>
    <t>Test performed between 1999 - 2023</t>
  </si>
  <si>
    <t>t_mrcdafat_2005_1b_0905s</t>
  </si>
  <si>
    <t>Cardiac MRI Abdominal Fat</t>
  </si>
  <si>
    <t>MRI scan dates 2002-2005</t>
  </si>
  <si>
    <d:r xmlns:d="http://schemas.openxmlformats.org/spreadsheetml/2006/main">
      <d:rPr>
        <d:sz val="11"/>
        <d:rFont val="Calibri"/>
      </d:rPr>
      <d:t xml:space="preserve">
* Non-invasive Test
 - MRI - Cardiac</d:t>
    </d:r>
  </si>
  <si>
    <t>t_mrcdefat_2005_1b_0906s</t>
  </si>
  <si>
    <t>Cardiac MRI Epicardial Fat</t>
  </si>
  <si>
    <t>2002-2006</t>
  </si>
  <si>
    <t>t_mrcdlvh_2006_1b_0907s</t>
  </si>
  <si>
    <t>Cardiac MRI Left Ventricular Hypertrophy</t>
  </si>
  <si>
    <t>t_mrcdplaq_2005_1b_0908s</t>
  </si>
  <si>
    <t>Cardiac MRI Plaque Data</t>
  </si>
  <si>
    <t>Scans performed between 2002 - 2005</t>
  </si>
  <si>
    <t>t_mrcdwma_2006_1b_0909s</t>
  </si>
  <si>
    <t>Cardiac MRI Wall Motion Abnormality</t>
  </si>
  <si>
    <t>t_mrcvstr_2006_1b_1397s</t>
  </si>
  <si>
    <t>Ventricular Strain by Cardiac MRI</t>
  </si>
  <si>
    <t>Test performed 2002-2006</t>
  </si>
  <si>
    <t>t_mrimcbl_2009_m_0971s</t>
  </si>
  <si>
    <t>Cerebral Micro Bleeds (CMB) by Head MRI</t>
  </si>
  <si>
    <t>12/2000 - 6/2009</t>
  </si>
  <si>
    <t>t_mrtbss_2014_m_0961s</t>
  </si>
  <si>
    <t>Tract-based Spatial Statistics (TBSS) Based on Brain MRI</t>
  </si>
  <si>
    <t>Scans performed 6/2009 - 6/2014</t>
  </si>
  <si>
    <t>t_octa_ex10_1b_1476s</t>
  </si>
  <si>
    <t>Optical Coherence Tomography Angiography</t>
  </si>
  <si>
    <t>Tests performed at Offspring Exam 10 OMNI1 Exam 5</t>
  </si>
  <si>
    <t>t_pat_2005_m_0259s</t>
  </si>
  <si>
    <t>Peripheral Arterial Tonometry (Fingertip)</t>
  </si>
  <si>
    <t>Original Exam 28, Generation 3 Exam 1, New Offspring Spouse Exam 1, Omni 2 Exam 1</t>
  </si>
  <si>
    <t>t_pat_ex08_1b_0230s</t>
  </si>
  <si>
    <t>Peripheral Arterial Tone (PAT)</t>
  </si>
  <si>
    <t>t_petnopvc_2023_m_1546s</t>
  </si>
  <si>
    <t>PET Brain Scan - Without Partial Volume Effect Correction (without PVC)</t>
  </si>
  <si>
    <t>Scans performed between 2015 and 2023</t>
  </si>
  <si>
    <d:r xmlns:d="http://schemas.openxmlformats.org/spreadsheetml/2006/main">
      <d:rPr>
        <d:sz val="11"/>
        <d:rFont val="Calibri"/>
      </d:rPr>
      <d:t xml:space="preserve">
* Non-invasive Test
 - PET - Brain</d:t>
    </d:r>
  </si>
  <si>
    <t>t_petpvc_2023_m_1547s</t>
  </si>
  <si>
    <t>PET Brain Scan - With Partial Volume Correction</t>
  </si>
  <si>
    <t>t_pft_ex01_7_0731s</t>
  </si>
  <si>
    <t>Pulmonary Function Test</t>
  </si>
  <si>
    <t>t_pft_ex02_7_0732s</t>
  </si>
  <si>
    <t>t_pftdiff_2005_m_0762s</t>
  </si>
  <si>
    <t>Pulmonary Function Diffusion Test</t>
  </si>
  <si>
    <t>New Offspring Spouse Exam 1, Omni 2 Exam 1</t>
  </si>
  <si>
    <t>t_pftdiff_2011_m_0648s</t>
  </si>
  <si>
    <t>Pulmonary Function Test Diffusion</t>
  </si>
  <si>
    <t>t_pftdiff_ex03_7_0761s</t>
  </si>
  <si>
    <t>t_pftdiff_ex08_1_0454s</t>
  </si>
  <si>
    <t>Pulmonary Function (PFT) Diffusion</t>
  </si>
  <si>
    <t>t_pftdiff_ex09_1b_0866s</t>
  </si>
  <si>
    <t>Pulmonary Function Test (PFT) Diffusion</t>
  </si>
  <si>
    <t>t_pftpreal_ex09_1b_0867s</t>
  </si>
  <si>
    <t>Pulmonary Function Test (PFT) Pre Albuterol</t>
  </si>
  <si>
    <t>t_pftprealb_2005_m_0759s</t>
  </si>
  <si>
    <t>t_pftprealb_2011_m_0646s</t>
  </si>
  <si>
    <t>t_pftprealb_ex03_7_0817s</t>
  </si>
  <si>
    <t>t_pftpstal_ex08_1b_0760s</t>
  </si>
  <si>
    <t>Pulmonary Function Test (PFT) Post Albuterol</t>
  </si>
  <si>
    <t>t_pftpstal_ex09_1b_0865s</t>
  </si>
  <si>
    <t>t_pftpstalb_2011_m_0647s</t>
  </si>
  <si>
    <t>t_physactf_ex02_3b_0914s</t>
  </si>
  <si>
    <t>Physical Activity Monitor (Actical®)</t>
  </si>
  <si>
    <t>Gen 3 Ex 2. NOS Ex 2 Omni 2 Ex 2</t>
  </si>
  <si>
    <d:r xmlns:d="http://schemas.openxmlformats.org/spreadsheetml/2006/main">
      <d:rPr>
        <d:sz val="11"/>
        <d:rFont val="Calibri"/>
      </d:rPr>
      <d:t xml:space="preserve">
* Non-invasive Test
 - Device - Physical Activity Monitor</d:t>
    </d:r>
  </si>
  <si>
    <t>t_physactf_ex03_3b_1007s</t>
  </si>
  <si>
    <t xml:space="preserve">Physical Activity Monitor (Actical®) </t>
  </si>
  <si>
    <t>t_physactf_ex09_1b_0833s</t>
  </si>
  <si>
    <t>t_physf_2005_m_0162s</t>
  </si>
  <si>
    <t>Physical Function: Hand Grip, Measured Walks, Chair Stands</t>
  </si>
  <si>
    <t>Through 2005</t>
  </si>
  <si>
    <d:r xmlns:d="http://schemas.openxmlformats.org/spreadsheetml/2006/main">
      <d:rPr>
        <d:sz val="11"/>
        <d:rFont val="Calibri"/>
      </d:rPr>
      <d:t xml:space="preserve">
* Non-invasive Test
 - Physical function – direct measure
 - Hand Grip, Chair Stands and or Measured Walk Related</d:t>
    </d:r>
  </si>
  <si>
    <t>t_physfunc_2010_m_0634s</t>
  </si>
  <si>
    <t>Physical Functioning Test</t>
  </si>
  <si>
    <t>Tests administered from 1/2005 to 10/2010</t>
  </si>
  <si>
    <t>t_pwaved_1975_m_0644s</t>
  </si>
  <si>
    <t>P wave Duration</t>
  </si>
  <si>
    <t>Original Cohort - exam 11; Offspring Cohort - exam 1</t>
  </si>
  <si>
    <t>t_quadstr_ex02_3_0643s</t>
  </si>
  <si>
    <t xml:space="preserve">Quadriceps Strength </t>
  </si>
  <si>
    <t>t_sleepecg_2003_1b_0364s</t>
  </si>
  <si>
    <t>ECG Data from Sleep Heart Health Study</t>
  </si>
  <si>
    <t>11/1995 – 06/2003</t>
  </si>
  <si>
    <t>t_sleephhs_1998_1b_1056s</t>
  </si>
  <si>
    <t xml:space="preserve">Sleep Heart Study Baseline </t>
  </si>
  <si>
    <t>1995 - 1998</t>
  </si>
  <si>
    <t>t_sleephhs_1999_1b_1057s</t>
  </si>
  <si>
    <t>Sleep Heart Health Study - Follow up 1</t>
  </si>
  <si>
    <t>1998-1999</t>
  </si>
  <si>
    <t>t_sleephhs_2003_1b_1058s</t>
  </si>
  <si>
    <t>Sleep Heart Health Study - Follow up 2</t>
  </si>
  <si>
    <t>1995-2003</t>
  </si>
  <si>
    <t>t_sleepm1_2016_1b_0903s</t>
  </si>
  <si>
    <t>Sleep M1 Device Wearables</t>
  </si>
  <si>
    <t>2014-2016 (after Offspring Exam 9 and Omni 1 Exam 4)</t>
  </si>
  <si>
    <t>t_sleepox_2016_1b_1351s</t>
  </si>
  <si>
    <t>Sleep Oximetry Device Wearables</t>
  </si>
  <si>
    <t xml:space="preserve">Tests performed 2014-2016 (after Offspring Exam 9 and Omni 1 Exam 4)_x000D_
</t>
  </si>
  <si>
    <t>t_tonla_ex01_3b_1234s</t>
  </si>
  <si>
    <t>Large Artery Tonometry</t>
  </si>
  <si>
    <t>t_tonla_ex02_3b_1235s</t>
  </si>
  <si>
    <t>t_tonla_ex07_1b_1231s</t>
  </si>
  <si>
    <t>Offspring Exam 7 and Omni 1 Exam 2</t>
  </si>
  <si>
    <t>t_tonla_ex08_1b_1232s</t>
  </si>
  <si>
    <t>t_tonla_ex09_1b_1233s</t>
  </si>
  <si>
    <t>t_tonla_ex26_0_1229s</t>
  </si>
  <si>
    <t>t_tonla_ex28_0_1230s</t>
  </si>
  <si>
    <t>t_wbdxa_2010_3_0585s</t>
  </si>
  <si>
    <t>Whole Body and Regional Dual X-ray Absorptiometry (DXA)</t>
  </si>
  <si>
    <t>Exam 2 from 5/2008 through 9/2010</t>
  </si>
  <si>
    <t>t_wbdxa_2011_3_0624s</t>
  </si>
  <si>
    <t>Test done at Gen 3 Exam 2 from 9-2010 to 3-2011</t>
  </si>
  <si>
    <t>t_wbdxa_ex02_72_1326s</t>
  </si>
  <si>
    <t>t_wbdxavat_ex03_3b_1305s</t>
  </si>
  <si>
    <t>DXA Visceral Adipose Tissue (VAT)</t>
  </si>
  <si>
    <t>t_xrbonefxv_1993_0_0554s</t>
  </si>
  <si>
    <t>Vertebral Fractures Semi-Quantitative Data</t>
  </si>
  <si>
    <t>Exams 10, 14, and 22</t>
  </si>
  <si>
    <d:r xmlns:d="http://schemas.openxmlformats.org/spreadsheetml/2006/main">
      <d:rPr>
        <d:sz val="11"/>
        <d:rFont val="Calibri"/>
      </d:rPr>
      <d:t xml:space="preserve">
* Non-invasive Test
 - X-ray - Various
 - Bone Related</d:t>
    </d:r>
  </si>
  <si>
    <t>t_xrhand_2001_m_0982s</t>
  </si>
  <si>
    <t>Hand Bone Lengths by X-ray</t>
  </si>
  <si>
    <t>Original cohort: Baseline 1967-1969; Original cohort: Follow-up 1992 – 1993; Offspring cohort: Baseline 1993 - 1995; Offspring cohort: Follow-up 2002-2003</t>
  </si>
  <si>
    <t>telomere1_6s</t>
  </si>
  <si>
    <t xml:space="preserve">Terminal Restriction Fragment Length </t>
  </si>
  <si>
    <t>urine3_1s</t>
  </si>
  <si>
    <t xml:space="preserve">Urinary Creatinine and Albumin </t>
  </si>
  <si>
    <t xml:space="preserve">vegf3_1s </t>
  </si>
  <si>
    <t xml:space="preserve">Vascular Endothelial Growth Factor </t>
  </si>
  <si>
    <d:r xmlns:d="http://schemas.openxmlformats.org/spreadsheetml/2006/main">
      <d:rPr>
        <d:sz val="11"/>
        <d:rFont val="Calibri"/>
      </d:rPr>
      <d:t xml:space="preserve">
* Lab Assays
 - Blood
 - Blood -&gt; growth factors
 - Blood -&gt; growth factors -&gt; VEGF</d:t>
    </d:r>
  </si>
  <si>
    <t>vitd1_7s</t>
  </si>
  <si>
    <t xml:space="preserve">Vitamin D </t>
  </si>
  <si>
    <t>vitd3_1s</t>
  </si>
  <si>
    <t>vitk1_7s</t>
  </si>
  <si>
    <t xml:space="preserve">Vitamin K   </t>
  </si>
  <si>
    <t>vr_afcum_2023_a_1510s</t>
  </si>
  <si>
    <t>Atrial Fibrillation/Flutter Cases (includes related sinus rhythm cases)</t>
  </si>
  <si>
    <t>Cases reviewed through 2023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</si>
  <si>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Atrial Fibrillation</d:t>
    </d:r>
  </si>
  <si>
    <t>vr_airpbcm_2011_m_0843s</t>
  </si>
  <si>
    <t>Air Pollution Data: Black Carbon Model</t>
  </si>
  <si>
    <t>Offspring Exams 6,7,8 and Generation 3 Exams 1,2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</si>
  <si>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Air Polution Related</d:t>
    </d:r>
  </si>
  <si>
    <t>vr_airpbcma_2011_m_0842s</t>
  </si>
  <si>
    <t>Air Pollution Data: Black Carbon Model Annual Average</t>
  </si>
  <si>
    <t>vr_airpdis_2011_m_0841s</t>
  </si>
  <si>
    <t>Air Pollution Data: Distance to Source of Pollution</t>
  </si>
  <si>
    <t>vr_airphss_2011_m_1222s</t>
  </si>
  <si>
    <t>Air Pollution Data: Harvard Supersite</t>
  </si>
  <si>
    <t>vr_airpm25a_2011_m_1221s</t>
  </si>
  <si>
    <t>Air Pollution Data: Particulate Matter 2.5 Model Annual Average</t>
  </si>
  <si>
    <t>vr_airppm25_2011_m_1220s</t>
  </si>
  <si>
    <t>Air Pollution Data: Particulate Matter 2.5 Model</t>
  </si>
  <si>
    <t>vr_birthyr_2020_a_1246s</t>
  </si>
  <si>
    <t>Birth Year of Study Participants in Five Year Intervals</t>
  </si>
  <si>
    <t>Year study participant's birth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</si>
  <si>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Exam Dates, Age at Exam, Sex and Other Test Dates</d:t>
    </d:r>
  </si>
  <si>
    <t>vr_bonetbs_2011_m_1437s</t>
  </si>
  <si>
    <t>Trabecular Bone Scores</t>
  </si>
  <si>
    <t>Offspring Exam 7.5, 8 and Generation 3 Exam 2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</si>
  <si>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Bone Related </d:t>
    </d:r>
  </si>
  <si>
    <t>vr_cabg_2007_m_0007s</t>
  </si>
  <si>
    <t>CABG and Heart Valve Procedure Chart Review</t>
  </si>
  <si>
    <t>CABG and Heart Valve Surgery Cases Reviewed through October 2007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</si>
  <si>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Cardiovascular Procedures</d:t>
    </d:r>
  </si>
  <si>
    <t>vr_cancer_2019_a_1162s</t>
  </si>
  <si>
    <t>Cancer Validated by Medical Records</t>
  </si>
  <si>
    <t>Cancer Cases Reviewed through February 2019 for Offspring and Generation 3 cohorts, through September 2013 for all other cohorts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</si>
  <si>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Cancer</d:t>
    </d:r>
  </si>
  <si>
    <t>vr_ceradstr_ex02_3_0807s</t>
  </si>
  <si>
    <t>CERAD and Victoria Stroop Neurocognitive Questionnaire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</si>
  <si>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MMSE, CERAD/Stroop, Kaplan, Other</d:t>
    </d:r>
  </si>
  <si>
    <t>vr_chfinit_2013_a_0828s</t>
  </si>
  <si>
    <t>Initial CHF Cases Reviewed for Additional Information</t>
  </si>
  <si>
    <t>Initial CHF Cases Appearing in 2013 SOE file (between 1980 and 2013 (vr_soe_2013_a_0550))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</si>
  <si>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Cardiovascular/Stroke/Death Events/Endpoints (SOE)</d:t>
    </d:r>
  </si>
  <si>
    <t>vr_clockdr_2022_a_1498s</t>
  </si>
  <si>
    <t>Hand Score Clock Drawing</t>
  </si>
  <si>
    <t>Tests performed through 2022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</si>
  <si>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Neuropsychology Battery Related
* Non-invasive Test
 - Clock drawing</d:t>
    </d:r>
  </si>
  <si>
    <t>vr_cmrdate_2006_1b_0777s</t>
  </si>
  <si>
    <t>Framingham Heart Study Cardiac MRI Scan Dates</t>
  </si>
  <si>
    <t>2002 through 2006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</si>
  <si>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Exam Dates, Age at Exam, Sex and Other Test Dates
* Non-invasive Test
 - MRI - Cardiac</d:t>
    </d:r>
  </si>
  <si>
    <t>vr_cogtest_2022_m_1434s</t>
  </si>
  <si>
    <t>Cognitive Test Scores: CERAD, Stroop, AD8 and MOCA</t>
  </si>
  <si>
    <t>Tests performed between 2015 - 2022</t>
  </si>
  <si>
    <t>vr_crdstrex_ex02_3_0821s</t>
  </si>
  <si>
    <t>CERAD/ Stroop Exclusion Data</t>
  </si>
  <si>
    <t>vr_ctdates_2011_m_0715s</t>
  </si>
  <si>
    <t>Framingham Heart Study CT Scan Dates (Round 1 and Round 2)</t>
  </si>
  <si>
    <t>6/2002 - 3/2011</t>
  </si>
  <si>
    <d:r xmlns:d="http://schemas.openxmlformats.org/spreadsheetml/2006/main">
      <d:rPr>
        <d:sz val="11"/>
        <d:rFont val="Calibri"/>
      </d:rPr>
      <d:t xml:space="preserve">
* Non-invasive Test
 - CT-Thoracic
* Validated (though medical records), Reviewed, Adjudicated, Derived or Scored
 - Exam Dates, Age at Exam, Sex and Other Test Dates</d:t>
    </d:r>
  </si>
  <si>
    <t>vr_cvdproc_2023_a_1508s</t>
  </si>
  <si>
    <t>Cardiovascular Procedures - Validated by Medical Records</t>
  </si>
  <si>
    <t>vr_dates_2022_a_1487s</t>
  </si>
  <si>
    <t>Exam Date, Age at Exam, Site of Exam and Sex</t>
  </si>
  <si>
    <t>1948 through 2022</t>
  </si>
  <si>
    <d:r xmlns:d="http://schemas.openxmlformats.org/spreadsheetml/2006/main">
      <d:rPr>
        <d:sz val="11"/>
        <d:rFont val="Calibri"/>
      </d:rPr>
      <d:t xml:space="preserve">- Original
- Offspring
- NOS
- Gen 3
- Omni 2
</d:t>
    </d:r>
  </si>
  <si>
    <d:r xmlns:d="http://schemas.openxmlformats.org/spreadsheetml/2006/main">
      <d:rPr>
        <d:sz val="11"/>
        <d:rFont val="Calibri"/>
      </d:rPr>
      <d:t xml:space="preserve">
* Questionnaire and Physical Exam
 - Medical History / Physical Exam / Misc Interview
* Validated (though medical records), Reviewed, Adjudicated, Derived or Scored
 - Exam Dates, Age at Exam, Sex and Other Test Dates</d:t>
    </d:r>
  </si>
  <si>
    <t>vr_demrevd_2022_a_1470s</t>
  </si>
  <si>
    <t>Dementia Diagnosis Consensus Reviews</t>
  </si>
  <si>
    <t>Cases reviewed through 2022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</si>
  <si>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Dementia Related</d:t>
    </d:r>
  </si>
  <si>
    <t>vr_dgai2010_ex01_3_1078s</t>
  </si>
  <si>
    <t>Dietary Guideline Adherence Index (DGAI) 2010</t>
  </si>
  <si>
    <t>Gen 3 Exam 1</t>
  </si>
  <si>
    <t>vr_dgai2010_ex02_3_0996s</t>
  </si>
  <si>
    <t>Gen 3 Exam 2</t>
  </si>
  <si>
    <t>vr_dgai2010_ex05_1_1013s</t>
  </si>
  <si>
    <t xml:space="preserve">Offspring Exam 5 </t>
  </si>
  <si>
    <t>vr_dgai2010_ex07_1_1108s</t>
  </si>
  <si>
    <t>Derived Dietary Guideline Adherence Index (DGAI) 2010</t>
  </si>
  <si>
    <t>vr_dgai2010_ex08_1_1009s</t>
  </si>
  <si>
    <t>Offspring Exam 8</t>
  </si>
  <si>
    <t>vr_diab_ex03_3b_1312s</t>
  </si>
  <si>
    <t>Diabetes (Derived)</t>
  </si>
  <si>
    <t xml:space="preserve">Exam 1 - Exam 3  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</si>
  <si>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Diabetes</d:t>
    </d:r>
  </si>
  <si>
    <t>vr_diab_ex10_1b_1489s</t>
  </si>
  <si>
    <t>Diabetes (derived)</t>
  </si>
  <si>
    <t xml:space="preserve">Offspring Exam 1 - Exam 10,_x000D_
Omni 1 Exam 1 - Exam 5</t>
  </si>
  <si>
    <t>vr_diab_ex28_0_0601s</t>
  </si>
  <si>
    <t>Exam 1 - Exam 28</t>
  </si>
  <si>
    <t>vr_dietmed_ex07_1_1133s</t>
  </si>
  <si>
    <t>Mediterranean-style Dietary Pattern Score (MSDPS) Derived from Food Frequency Questionnaire (FFQ)</t>
  </si>
  <si>
    <t>Exams 5-7</t>
  </si>
  <si>
    <t>vr_ecgrhy_2011_a_0816s</t>
  </si>
  <si>
    <t>Clinic Exam ECG Rhythm Interpreted by Clinic MD</t>
  </si>
  <si>
    <t>Original Exams 19 -31, Offspring Exams 1-8, Gen 3 Exams 1-2, NOS Exams 1-2, Omni1 Exams 1-3, Omni2 Exams 1-2</t>
  </si>
  <si>
    <t>vr_educ_2018_a_1307s</t>
  </si>
  <si>
    <t xml:space="preserve">Education Level for All Cohorts_x000D_
</t>
  </si>
  <si>
    <t xml:space="preserve">Through 2011_x000D_
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</si>
  <si>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Education</d:t>
    </d:r>
  </si>
  <si>
    <t>vr_egfr_2014_a_1297s</t>
  </si>
  <si>
    <t>Estimated Glomerular Filtration Rate Derived from Selected Exam Labs</t>
  </si>
  <si>
    <t xml:space="preserve">Original Cohort Exams 14,15,20,24,25,26,27,28; Offspring Cohort Exams_x000D_
2,5,6,7,8,9; Omni 1 Cohort Exams 2,3,4; Gen3, NOS and Omni 2 Cohort Exams 1,2.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</si>
  <si>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EGFR</d:t>
    </d:r>
  </si>
  <si>
    <t>vr_ffqcont_ex01_3_1443s</t>
  </si>
  <si>
    <t>Food Frequency Nutrient Contributions</t>
  </si>
  <si>
    <t>vr_ffqcont_ex02_3b_1444s</t>
  </si>
  <si>
    <t>vr_ffqcont_ex05_1_1438s</t>
  </si>
  <si>
    <t>vr_ffqcont_ex06_1_1439s</t>
  </si>
  <si>
    <t>vr_ffqcont_ex07_1_1440s</t>
  </si>
  <si>
    <t>vr_ffqcont_ex08_1_1441s</t>
  </si>
  <si>
    <t>vr_ffqcont_ex09_1b_1442s</t>
  </si>
  <si>
    <t>Offspring Exam 9 Omni 1 Exam 4</t>
  </si>
  <si>
    <t>vr_ffreq_ex01_2_0984s</t>
  </si>
  <si>
    <t>Food Frequency Questionnaire and Derived Variables</t>
  </si>
  <si>
    <t>vr_ffreq_ex01_3_0587s</t>
  </si>
  <si>
    <t>vr_ffreq_ex01_72_0975s</t>
  </si>
  <si>
    <t>vr_ffreq_ex02_3b_1345s</t>
  </si>
  <si>
    <t>Food Frequency Questionnaire with Derived Variables</t>
  </si>
  <si>
    <t>vr_ffreq_ex02_7_1301s</t>
  </si>
  <si>
    <t>vr_ffreq_ex03_3b_1344s</t>
  </si>
  <si>
    <t>vr_ffreq_ex03_7_0973s</t>
  </si>
  <si>
    <t>vr_ffreq_ex08_1_0615s</t>
  </si>
  <si>
    <t>Food Frequency Oquestionnaire with Derived Variables</t>
  </si>
  <si>
    <t>vr_ffreq_ex09_1b_1636s</t>
  </si>
  <si>
    <t>vr_ffreq_ex10_1b_1542s</t>
  </si>
  <si>
    <t>Offspring Exam 10/Omni 1 Exam 5</t>
  </si>
  <si>
    <t>vr_ffreqkc_ex03_3b_1347s</t>
  </si>
  <si>
    <t xml:space="preserve">Calculated Individual Calorie Contribution (% of calorie intake) Generated from the Food Frequency Questionnaire </t>
  </si>
  <si>
    <t>vr_ffreqkc_ex09_1_1160s</t>
  </si>
  <si>
    <t>vr_flavind_ex08_1_1309s</t>
  </si>
  <si>
    <t>Flavonoid Data (Offspring Exams 5-8)</t>
  </si>
  <si>
    <t>Exams 5-8</t>
  </si>
  <si>
    <t>vr_foot_2008_m_0611s</t>
  </si>
  <si>
    <t>Foot Study</t>
  </si>
  <si>
    <t>Original Exam 27 and 28 &amp; Offspring Exam 8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</si>
  <si>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Foot Study</d:t>
    </d:r>
  </si>
  <si>
    <t>vr_foot2_2008_m_0651s</t>
  </si>
  <si>
    <t>Physical Exam and Disorders of the Foot</t>
  </si>
  <si>
    <t>Exam dates from 12/2000 to 6/2008</t>
  </si>
  <si>
    <t>vr_fxrev_2011_0_0613s</t>
  </si>
  <si>
    <t xml:space="preserve">Non-hip an Non-spine Bone  Fractures</t>
  </si>
  <si>
    <t>reviewed through 2/2011</t>
  </si>
  <si>
    <t>vr_fxrev_2012_0_0746s</t>
  </si>
  <si>
    <t>Hip Fracture</t>
  </si>
  <si>
    <t>Cases reviewed thru July 2012</t>
  </si>
  <si>
    <t>vr_fxrev_2018_3b_1177s</t>
  </si>
  <si>
    <t>Fractures Cases Validated by Medical Records and Other Sources</t>
  </si>
  <si>
    <t>Fractures through 2018</t>
  </si>
  <si>
    <t>vr_fxrev_2018_m_1176s</t>
  </si>
  <si>
    <d:r xmlns:d="http://schemas.openxmlformats.org/spreadsheetml/2006/main">
      <d:rPr>
        <d:sz val="11"/>
        <d:rFont val="Calibri"/>
      </d:rPr>
      <d:t xml:space="preserve">- Offspring
- NOS
- Omni 1
</d:t>
    </d:r>
  </si>
  <si>
    <t>vr_lapse_2008_m_0649sn</t>
  </si>
  <si>
    <t>Time Lapse Between Arbitrary Date and Exam 1 Date for Social Network Data</t>
  </si>
  <si>
    <t>Exam 1 Exam Date</t>
  </si>
  <si>
    <d:r xmlns:d="http://schemas.openxmlformats.org/spreadsheetml/2006/main">
      <d:rPr>
        <d:sz val="11"/>
        <d:rFont val="Calibri"/>
      </d:rPr>
      <d:t xml:space="preserve">- Original
- Offspring
- NOS
- Gen 3
</d:t>
    </d:r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</si>
  <si>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Social Network</d:t>
    </d:r>
  </si>
  <si>
    <t>vr_meds_2011_m_0675s</t>
  </si>
  <si>
    <t>Medications Reported at Clinic Exam</t>
  </si>
  <si>
    <t>vr_meds_ex01_3b_0825s</t>
  </si>
  <si>
    <t>Medications Reported at Clinic Exam (ATC coded)</t>
  </si>
  <si>
    <t>vr_meds_ex03_3b_1071s</t>
  </si>
  <si>
    <t>Medications Reported at Exam (ATC coded)</t>
  </si>
  <si>
    <t>vr_meds_ex03_7_0535s</t>
  </si>
  <si>
    <t>Omni 1 Exam 3</t>
  </si>
  <si>
    <t>vr_meds_ex09_1b_0879s</t>
  </si>
  <si>
    <t>vr_meds_ex10_1b_1198s</t>
  </si>
  <si>
    <t>vr_meds_ex31_0_0763s</t>
  </si>
  <si>
    <t>Original Cohort Exam 29, 30 and 31</t>
  </si>
  <si>
    <t>vr_meds_ex32_0_0880s</t>
  </si>
  <si>
    <t>vr_meno_ex02_2_0719s</t>
  </si>
  <si>
    <t>Menopause, Hormone Replacement and Ovary Removal through Exam 2</t>
  </si>
  <si>
    <t>Cumulative through Exam 2</t>
  </si>
  <si>
    <t>vr_meno_ex02_3_0653s</t>
  </si>
  <si>
    <t>Menopause, Hormone Replacement and Ovary Removal</t>
  </si>
  <si>
    <t>vr_meno_ex02_72_0720s</t>
  </si>
  <si>
    <t>vr_meno_ex03_7_0916s</t>
  </si>
  <si>
    <t>Cases reviewed through Exam 3</t>
  </si>
  <si>
    <t>vr_mmse_ex10_1b_1395s</t>
  </si>
  <si>
    <t>Cognitive Function Test -Mini Mental State Exam (MMSE)</t>
  </si>
  <si>
    <t>Exam performed at Offspring Exam 5 - 10 and OMNI 1 Exam 1 - 5</t>
  </si>
  <si>
    <t>vr_mmse_ex32_0_0945s</t>
  </si>
  <si>
    <t>Cognitive Function Test - Mini Mental State Exam (MMSE)</t>
  </si>
  <si>
    <t>Exams 17 - 32</t>
  </si>
  <si>
    <t>vr_mrbdates_2023_a_1544s</t>
  </si>
  <si>
    <t>Framingham Heart Study Brain MRI Dates</t>
  </si>
  <si>
    <t>Brain MRI performed between 03/1999 and 12/2023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</si>
  <si>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Exam Dates, Age at Exam, Sex and Other Test Dates
* Non-invasive Test
 - MRI - Brain</d:t>
    </d:r>
  </si>
  <si>
    <t>vr_npd_2023_a_1528s</t>
  </si>
  <si>
    <t>Neuropsychology Test Scores - NP Tests Performed by the FHS BAP Group</t>
  </si>
  <si>
    <t>Tests performed from 2020 through 2023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</si>
  <si>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Neuropsychology Battery Related</d:t>
    </d:r>
  </si>
  <si>
    <t>vr_npdates_2023_a_1541s</t>
  </si>
  <si>
    <t>Framingham Heart Study Neuropsychological Battery Dates</t>
  </si>
  <si>
    <t>Tests performed between 1982 - 2023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</si>
  <si>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Exam Dates, Age at Exam, Sex and Other Test Dates
 - Neuropsychology Battery Related</d:t>
    </d:r>
  </si>
  <si>
    <t>vr_npka_1978_0_0872s</t>
  </si>
  <si>
    <t>Kaplan-Albert Neuropsychological Test Battery</t>
  </si>
  <si>
    <t>Questionnaire administered at Original cohort Exams 14 + 15</t>
  </si>
  <si>
    <t>vr_npn_2023_a_1545s</t>
  </si>
  <si>
    <t>Neuropsychology Test Scores - NP Tests Performed by the FHS Neurology Group</t>
  </si>
  <si>
    <t>Test performed between 2020 - 2023</t>
  </si>
  <si>
    <t>vr_npnd_2019_a_1554s</t>
  </si>
  <si>
    <t>Neuropsychology Test Scores - NP Tests Performed by the FHS Neurology and the Brain Aging Program</t>
  </si>
  <si>
    <t>Test performed through 2019</t>
  </si>
  <si>
    <t>vr_npqerror_2023_a_1540s</t>
  </si>
  <si>
    <t>Qualitative Errors in Neuropsychological Exams</t>
  </si>
  <si>
    <t>Exams administered 2005 - 2023</t>
  </si>
  <si>
    <t>vr_pace_2020_a_1396s</t>
  </si>
  <si>
    <t>Pacemaker Review (validated through medical records)</t>
  </si>
  <si>
    <t>Pacemaker Cases Reviewed through 2020*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</si>
  <si>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Pacemaker</d:t>
    </d:r>
  </si>
  <si>
    <t>vr_packyr_2022_a_1563s</t>
  </si>
  <si>
    <t>Smoking - Pack-years</t>
  </si>
  <si>
    <t xml:space="preserve">Original Cohort Exams 1-32, _x000D_
Offspring Exams 1-10, _x000D_
Omni 1 Exams 1-5, _x000D_
Gen 3/NOS/Omni 2 Exams 1-3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</si>
  <si>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Smoking</d:t>
    </d:r>
  </si>
  <si>
    <t>vr_pase_ex02_3_0642s</t>
  </si>
  <si>
    <t>Physical Activity Scale for Elderly (PASE)</t>
  </si>
  <si>
    <t>vr_physactd_2019_m_1255s</t>
  </si>
  <si>
    <t xml:space="preserve">Physical Activity Monitor Reprocessed Days Dataset_x000D_
</t>
  </si>
  <si>
    <t xml:space="preserve">Offspring Exam 9, Omni 1 Exam 4,              (Gen 3 , NOS, Omni 2) Exams 2-3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</si>
  <si>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Physical Activity - Derived</d:t>
    </d:r>
  </si>
  <si>
    <t>vr_physacts_2019_m_1256s</t>
  </si>
  <si>
    <t xml:space="preserve">Physical Activity Monitor Reprocessed Summary Dataset_x000D_
</t>
  </si>
  <si>
    <t xml:space="preserve">Offspring Exam 9, Omni 1 Exam 4, (Gen 3 , NOS, Omni 2) Exams 2-3_x000D_
</t>
  </si>
  <si>
    <t>vr_raceall_2011_a_1257s</t>
  </si>
  <si>
    <t>Cumulative Race and Ethnicity: All Responses between 1994-2011 (Self-report)</t>
  </si>
  <si>
    <t xml:space="preserve">Responses Reported between 1994 - 2011_x000D_
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</si>
  <si>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Race</d:t>
    </d:r>
  </si>
  <si>
    <t>vr_racesum_2011_a_1511s</t>
  </si>
  <si>
    <t>Race and Ethnicity (Self-Report) – Summary Based on Exam Attendance</t>
  </si>
  <si>
    <t>Responses Reported between 1994 - 2011</t>
  </si>
  <si>
    <t/>
  </si>
  <si>
    <t>vr_reloc_2011_m_0827s</t>
  </si>
  <si>
    <t>Participant Residence Relocation</t>
  </si>
  <si>
    <t xml:space="preserve">Gen3 Exam 1 and Exam 2_x000D_
Offspring Exam 6 though Exam 8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</si>
  <si>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Residence Related
 - Air Polution Related</d:t>
    </d:r>
  </si>
  <si>
    <t>vr_smokst_2022_m_1564s</t>
  </si>
  <si>
    <t>Smoking Status: Former/Current/Never</t>
  </si>
  <si>
    <t xml:space="preserve">Offspring Exams 1-10, _x000D_
Omni 1 Exams 1-5, _x000D_
Gen 3/NOS/Omni 2 Exams 1-3</t>
  </si>
  <si>
    <t>vr_sntwk_2008_m_0641sn</t>
  </si>
  <si>
    <t xml:space="preserve">Social Network </t>
  </si>
  <si>
    <t xml:space="preserve">Original Cohort Exams 12, 16, 19, 21, 23, 24, 26, 29  Offspring Exams 1-8</t>
  </si>
  <si>
    <t>vr_soe_2023_a_1553s</t>
  </si>
  <si>
    <t>Sequence of Events (SOE) Cardiovascular Endpoints (includes death)</t>
  </si>
  <si>
    <t>Events reviewed through 12/2023</t>
  </si>
  <si>
    <t>vr_soechf_2016_a_1070s</t>
  </si>
  <si>
    <t>Congestive Heart Failure (CHF) Event Review (Includes Diagnostic Testing Criteria)</t>
  </si>
  <si>
    <t>Events reviewed through December 2016</t>
  </si>
  <si>
    <t>vr_soepedvt_2012_m_0766s</t>
  </si>
  <si>
    <t>SOE Pulmonary Embolus &amp; Deep Venous Thrombosis</t>
  </si>
  <si>
    <t>Cases reviewed from 1994 to 2012</t>
  </si>
  <si>
    <t>vr_survaf_2022_a_1527s</t>
  </si>
  <si>
    <t>Survival – Atrial Fibrillation/Flutter - Validated by Medical Records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</si>
  <si>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Atrial Fibrillation
 - Survival / Follow up time</d:t>
    </d:r>
  </si>
  <si>
    <t>vr_survcvd_2022_a_1535s</t>
  </si>
  <si>
    <t>Survival and Follow-up Status for CHF, CVD and CHD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</si>
  <si>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Cardiovascular/Stroke/Death Events/Endpoints (SOE)
 - Survival / Follow up time</d:t>
    </d:r>
  </si>
  <si>
    <t>vr_survdth_2022_a_1537s</t>
  </si>
  <si>
    <t>Survival - All-cause Mortality</t>
  </si>
  <si>
    <t>vr_svstktia_2022_a_1539s</t>
  </si>
  <si>
    <t>Survival and Follow-up Status for Stroke/TIA</t>
  </si>
  <si>
    <t>vr_tbi_2023_0_1532s</t>
  </si>
  <si>
    <t>Traumatic Brain Injury Chart Review</t>
  </si>
  <si>
    <t>Medical chart review for entire follow-up period for Original cohort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</si>
  <si>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Brain Related</d:t>
    </d:r>
  </si>
  <si>
    <t>vr_vte_2020_a_1330s</t>
  </si>
  <si>
    <t>Venous Thrombosis Review</t>
  </si>
  <si>
    <t>PE-DVT Adjudicated Cases Reviewed through 2020</t>
  </si>
  <si>
    <t>vr_wkthru_ex03_3b_1191s</t>
  </si>
  <si>
    <t xml:space="preserve">Frequently Used Cardiovascular Risk Factors (a.k.a. "Workthru")_x000D_
</t>
  </si>
  <si>
    <t>Exam 1 - Exam 3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</si>
  <si>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Commonly Used Risk Factors  (Workthru)
* Lab Assays
 - Blood
 - Blood -&gt; creatinine
 - Blood -&gt; glucose
 - Blood -&gt; lipid
 - Blood -&gt; lipid -&gt; cholesterol
 - Blood -&gt; lipid -&gt; triglycerides</d:t>
    </d:r>
  </si>
  <si>
    <t>vr_wkthru_ex10_1b_1488s</t>
  </si>
  <si>
    <t>Frequently Used Cardiovascular Risk Factors (a.k.a. Workthru)</t>
  </si>
  <si>
    <t xml:space="preserve">Offspring Cohort Exams 1-10,_x000D_
Omni 1 Cohort Exams 1-5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</si>
  <si>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Commonly Used Risk Factors  (Workthru)</d:t>
    </d:r>
  </si>
  <si>
    <t>vr_wkthru_ex32_0_0997s</t>
  </si>
  <si>
    <t>Exam 1 - Exam 32</t>
  </si>
  <si>
    <t>wholedxa0_24_0708s</t>
  </si>
  <si>
    <t xml:space="preserve">Osteoporosis Study Whole Body DXA </t>
  </si>
  <si>
    <t xml:space="preserve">Exams 22-24   Data received by 7/2008 </t>
  </si>
  <si>
    <t>wholedxa1_7_0708s</t>
  </si>
  <si>
    <t>Exams 6-7 Data received by 7/2008</t>
  </si>
  <si>
    <t>wktest1_7s</t>
  </si>
  <si>
    <t xml:space="preserve">Walk Test </t>
  </si>
  <si>
    <d:r xmlns:d="http://schemas.openxmlformats.org/spreadsheetml/2006/main">
      <d:rPr>
        <d:sz val="11"/>
        <d:rFont val="Calibri"/>
      </d:rPr>
      <d:t xml:space="preserve">
* Non-invasive Test
 - ECG
 - Walk Test
 - Exercise</d:t>
    </d:r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</si>
</sst>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u/>
      <sz val="11"/>
      <color rgb="FF0000FF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applyProtection="1"/>
  </cellStyleXfs>
  <cellXfs count="4">
    <xf numFmtId="0" fontId="0" xfId="0" applyProtection="1"/>
    <xf numFmtId="0" fontId="1" applyFont="1" xfId="0" applyProtection="1" applyAlignment="1">
      <alignment horizontal="center"/>
    </xf>
    <xf numFmtId="0" fontId="0" applyProtection="1">
      <alignment wrapText="1"/>
    </xf>
    <xf numFmtId="0" fontId="2" applyFont="1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G562"/>
  <sheetViews>
    <sheetView workbookViewId="0"/>
  </sheetViews>
  <sheetFormatPr defaultRowHeight="15"/>
  <cols>
    <col min="1" max="1" width="30" customWidth="1"/>
    <col min="2" max="2" width="30" customWidth="1"/>
    <col min="3" max="3" width="30" customWidth="1"/>
    <col min="4" max="4" width="30" customWidth="1"/>
    <col min="5" max="5" width="45" customWidth="1"/>
    <col min="6" max="6" width="30" customWidth="1"/>
    <col min="7" max="7" width="15" customWidth="1"/>
  </cols>
  <sheetData>
    <row r="1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>
      <c r="A2" s="0" t="s">
        <v>7</v>
      </c>
      <c r="B2" s="0" t="s">
        <v>8</v>
      </c>
      <c r="C2" s="0" t="s">
        <v>9</v>
      </c>
      <c r="D2" s="2" t="s">
        <v>10</v>
      </c>
      <c r="E2" s="2" t="s">
        <v>11</v>
      </c>
      <c r="F2" s="3">
        <f>HYPERLINK("https://www.framinghamheartstudy.org/phenotypic-data/vr_chfef_2023_a_1445s","Documentation")</f>
      </c>
      <c r="G2" s="0" t="b">
        <v>1</v>
      </c>
    </row>
    <row r="3">
      <c r="A3" s="0" t="s">
        <v>12</v>
      </c>
      <c r="B3" s="0" t="s">
        <v>13</v>
      </c>
      <c r="C3" s="0" t="s">
        <v>14</v>
      </c>
      <c r="D3" s="2" t="s">
        <v>10</v>
      </c>
      <c r="E3" s="2" t="s">
        <v>15</v>
      </c>
      <c r="F3" s="3">
        <f>HYPERLINK("https://www.framinghamheartstudy.org/phenotypic-data/vr_svstk_2022_a_1538s/ ","Documentation")</f>
      </c>
      <c r="G3" s="0" t="b">
        <v>1</v>
      </c>
    </row>
    <row r="4">
      <c r="A4" s="0" t="s">
        <v>16</v>
      </c>
      <c r="B4" s="0" t="s">
        <v>17</v>
      </c>
      <c r="C4" s="0" t="s">
        <v>18</v>
      </c>
      <c r="D4" s="2" t="s">
        <v>19</v>
      </c>
      <c r="E4" s="2" t="s">
        <v>20</v>
      </c>
      <c r="F4" s="3">
        <f>HYPERLINK("https://www.framinghamheartstudy.org/phenotypic-data/abdomct1_7s","Documentation")</f>
      </c>
      <c r="G4" s="0" t="b">
        <v>1</v>
      </c>
    </row>
    <row r="5">
      <c r="A5" s="0" t="s">
        <v>21</v>
      </c>
      <c r="B5" s="0" t="s">
        <v>22</v>
      </c>
      <c r="C5" s="0" t="s">
        <v>23</v>
      </c>
      <c r="D5" s="2" t="s">
        <v>24</v>
      </c>
      <c r="E5" s="2" t="s">
        <v>20</v>
      </c>
      <c r="F5" s="3">
        <f>HYPERLINK("https://www.framinghamheartstudy.org/phenotypic-data/abdomct3_1s","Documentation")</f>
      </c>
      <c r="G5" s="0" t="b">
        <v>1</v>
      </c>
    </row>
    <row r="6">
      <c r="A6" s="0" t="s">
        <v>25</v>
      </c>
      <c r="B6" s="0" t="s">
        <v>26</v>
      </c>
      <c r="C6" s="0" t="s">
        <v>27</v>
      </c>
      <c r="D6" s="2" t="s">
        <v>19</v>
      </c>
      <c r="E6" s="2" t="s">
        <v>28</v>
      </c>
      <c r="F6" s="3">
        <f>HYPERLINK("https://www.framinghamheartstudy.org/phenotypic-data/act1_5s","Documentation")</f>
      </c>
      <c r="G6" s="0" t="b">
        <v>1</v>
      </c>
    </row>
    <row r="7">
      <c r="A7" s="0" t="s">
        <v>29</v>
      </c>
      <c r="B7" s="0" t="s">
        <v>30</v>
      </c>
      <c r="C7" s="0" t="s">
        <v>31</v>
      </c>
      <c r="D7" s="2" t="s">
        <v>19</v>
      </c>
      <c r="E7" s="2" t="s">
        <v>32</v>
      </c>
      <c r="F7" s="3">
        <f>HYPERLINK("https://www.framinghamheartstudy.org/phenotypic-data/act1_6s","Documentation")</f>
      </c>
      <c r="G7" s="0" t="b">
        <v>1</v>
      </c>
    </row>
    <row r="8">
      <c r="A8" s="0" t="s">
        <v>33</v>
      </c>
      <c r="B8" s="0" t="s">
        <v>34</v>
      </c>
      <c r="C8" s="0" t="s">
        <v>35</v>
      </c>
      <c r="D8" s="2" t="s">
        <v>19</v>
      </c>
      <c r="E8" s="2" t="s">
        <v>36</v>
      </c>
      <c r="F8" s="3">
        <f>HYPERLINK("https://www.framinghamheartstudy.org/phenotypic-data/adma1_6s","Documentation")</f>
      </c>
      <c r="G8" s="0" t="b">
        <v>1</v>
      </c>
    </row>
    <row r="9">
      <c r="A9" s="0" t="s">
        <v>37</v>
      </c>
      <c r="B9" s="0" t="s">
        <v>38</v>
      </c>
      <c r="C9" s="0" t="s">
        <v>39</v>
      </c>
      <c r="D9" s="2" t="s">
        <v>40</v>
      </c>
      <c r="E9" s="2" t="s">
        <v>41</v>
      </c>
      <c r="F9" s="3">
        <f>HYPERLINK("https://www.framinghamheartstudy.org/phenotypic-data/ank0_23s","Documentation")</f>
      </c>
      <c r="G9" s="0" t="b">
        <v>1</v>
      </c>
    </row>
    <row r="10">
      <c r="A10" s="0" t="s">
        <v>42</v>
      </c>
      <c r="B10" s="0" t="s">
        <v>38</v>
      </c>
      <c r="C10" s="0" t="s">
        <v>35</v>
      </c>
      <c r="D10" s="2" t="s">
        <v>19</v>
      </c>
      <c r="E10" s="2" t="s">
        <v>41</v>
      </c>
      <c r="F10" s="3">
        <f>HYPERLINK("https://www.framinghamheartstudy.org/phenotypic-data/ankle1_6s","Documentation")</f>
      </c>
      <c r="G10" s="0" t="b">
        <v>1</v>
      </c>
    </row>
    <row r="11">
      <c r="A11" s="0" t="s">
        <v>43</v>
      </c>
      <c r="B11" s="0" t="s">
        <v>38</v>
      </c>
      <c r="C11" s="0" t="s">
        <v>44</v>
      </c>
      <c r="D11" s="2" t="s">
        <v>19</v>
      </c>
      <c r="E11" s="2" t="s">
        <v>41</v>
      </c>
      <c r="F11" s="3">
        <f>HYPERLINK("https://www.framinghamheartstudy.org/phenotypic-data/ankle1_7s","Documentation")</f>
      </c>
      <c r="G11" s="0" t="b">
        <v>1</v>
      </c>
    </row>
    <row r="12">
      <c r="A12" s="0" t="s">
        <v>45</v>
      </c>
      <c r="B12" s="0" t="s">
        <v>46</v>
      </c>
      <c r="C12" s="0" t="s">
        <v>47</v>
      </c>
      <c r="D12" s="2" t="s">
        <v>19</v>
      </c>
      <c r="E12" s="2" t="s">
        <v>41</v>
      </c>
      <c r="F12" s="3">
        <f>HYPERLINK("https://www.framinghamheartstudy.org/phenotypic-data/ankle1_8s","Documentation")</f>
      </c>
      <c r="G12" s="0" t="b">
        <v>1</v>
      </c>
    </row>
    <row r="13">
      <c r="A13" s="0" t="s">
        <v>48</v>
      </c>
      <c r="B13" s="0" t="s">
        <v>49</v>
      </c>
      <c r="C13" s="0" t="s">
        <v>50</v>
      </c>
      <c r="D13" s="2" t="s">
        <v>40</v>
      </c>
      <c r="E13" s="2" t="s">
        <v>51</v>
      </c>
      <c r="F13" s="3">
        <f>HYPERLINK("https://www.framinghamheartstudy.org/phenotypic-data/aortic0_23s","Documentation")</f>
      </c>
      <c r="G13" s="0" t="b">
        <v>1</v>
      </c>
    </row>
    <row r="14">
      <c r="A14" s="0" t="s">
        <v>52</v>
      </c>
      <c r="B14" s="0" t="s">
        <v>53</v>
      </c>
      <c r="C14" s="0" t="s">
        <v>44</v>
      </c>
      <c r="D14" s="2" t="s">
        <v>19</v>
      </c>
      <c r="E14" s="2" t="s">
        <v>20</v>
      </c>
      <c r="F14" s="3">
        <f>HYPERLINK("https://www.framinghamheartstudy.org/phenotypic-data/avmv1_7s","Documentation")</f>
      </c>
      <c r="G14" s="0" t="b">
        <v>1</v>
      </c>
    </row>
    <row r="15">
      <c r="A15" s="0" t="s">
        <v>54</v>
      </c>
      <c r="B15" s="0" t="s">
        <v>55</v>
      </c>
      <c r="C15" s="0" t="s">
        <v>56</v>
      </c>
      <c r="D15" s="2" t="s">
        <v>40</v>
      </c>
      <c r="E15" s="2" t="s">
        <v>57</v>
      </c>
      <c r="F15" s="3">
        <f>HYPERLINK("https://www.framinghamheartstudy.org/phenotypic-data/bmd0_2009s","Documentation")</f>
      </c>
      <c r="G15" s="0" t="b">
        <v>1</v>
      </c>
    </row>
    <row r="16">
      <c r="A16" s="0" t="s">
        <v>58</v>
      </c>
      <c r="B16" s="0" t="s">
        <v>59</v>
      </c>
      <c r="C16" s="0" t="s">
        <v>60</v>
      </c>
      <c r="D16" s="2" t="s">
        <v>24</v>
      </c>
      <c r="E16" s="2" t="s">
        <v>61</v>
      </c>
      <c r="F16" s="3">
        <f>HYPERLINK("https://www.framinghamheartstudy.org/phenotypic-data/bnp3_1s","Documentation")</f>
      </c>
      <c r="G16" s="0" t="b">
        <v>1</v>
      </c>
    </row>
    <row r="17">
      <c r="A17" s="0" t="s">
        <v>62</v>
      </c>
      <c r="B17" s="0" t="s">
        <v>63</v>
      </c>
      <c r="C17" s="0" t="s">
        <v>18</v>
      </c>
      <c r="D17" s="2" t="s">
        <v>19</v>
      </c>
      <c r="E17" s="2" t="s">
        <v>64</v>
      </c>
      <c r="F17" s="3">
        <f>HYPERLINK("https://www.framinghamheartstudy.org/phenotypic-data/brach1_7s","Documentation")</f>
      </c>
      <c r="G17" s="0" t="b">
        <v>1</v>
      </c>
    </row>
    <row r="18">
      <c r="A18" s="0" t="s">
        <v>65</v>
      </c>
      <c r="B18" s="0" t="s">
        <v>63</v>
      </c>
      <c r="C18" s="0" t="s">
        <v>23</v>
      </c>
      <c r="D18" s="2" t="s">
        <v>24</v>
      </c>
      <c r="E18" s="2" t="s">
        <v>64</v>
      </c>
      <c r="F18" s="3">
        <f>HYPERLINK("https://www.framinghamheartstudy.org/phenotypic-data/brach3_1s","Documentation")</f>
      </c>
      <c r="G18" s="0" t="b">
        <v>1</v>
      </c>
    </row>
    <row r="19">
      <c r="A19" s="0" t="s">
        <v>66</v>
      </c>
      <c r="B19" s="0" t="s">
        <v>67</v>
      </c>
      <c r="C19" s="0" t="s">
        <v>31</v>
      </c>
      <c r="D19" s="2" t="s">
        <v>19</v>
      </c>
      <c r="E19" s="2" t="s">
        <v>68</v>
      </c>
      <c r="F19" s="3">
        <f>HYPERLINK("https://www.framinghamheartstudy.org/phenotypic-data/bwgt1_6s","Documentation")</f>
      </c>
      <c r="G19" s="0" t="b">
        <v>1</v>
      </c>
    </row>
    <row r="20">
      <c r="A20" s="0" t="s">
        <v>69</v>
      </c>
      <c r="B20" s="0" t="s">
        <v>70</v>
      </c>
      <c r="C20" s="0" t="s">
        <v>31</v>
      </c>
      <c r="D20" s="2" t="s">
        <v>19</v>
      </c>
      <c r="E20" s="2" t="s">
        <v>71</v>
      </c>
      <c r="F20" s="3">
        <f>HYPERLINK("https://www.framinghamheartstudy.org/phenotypic-data/carotid1_6s","Documentation")</f>
      </c>
      <c r="G20" s="0" t="b">
        <v>1</v>
      </c>
    </row>
    <row r="21">
      <c r="A21" s="0" t="s">
        <v>72</v>
      </c>
      <c r="B21" s="0" t="s">
        <v>73</v>
      </c>
      <c r="C21" s="0" t="s">
        <v>18</v>
      </c>
      <c r="D21" s="2" t="s">
        <v>19</v>
      </c>
      <c r="E21" s="2" t="s">
        <v>74</v>
      </c>
      <c r="F21" s="3">
        <f>HYPERLINK("https://www.framinghamheartstudy.org/phenotypic-data/creacys1_7s","Documentation")</f>
      </c>
      <c r="G21" s="0" t="b">
        <v>1</v>
      </c>
    </row>
    <row r="22">
      <c r="A22" s="0" t="s">
        <v>75</v>
      </c>
      <c r="B22" s="0" t="s">
        <v>76</v>
      </c>
      <c r="C22" s="0" t="s">
        <v>77</v>
      </c>
      <c r="D22" s="2" t="s">
        <v>19</v>
      </c>
      <c r="E22" s="2" t="s">
        <v>78</v>
      </c>
      <c r="F22" s="3">
        <f>HYPERLINK("https://www.framinghamheartstudy.org/phenotypic-data/crp1_2s","Documentation")</f>
      </c>
      <c r="G22" s="0" t="b">
        <v>1</v>
      </c>
    </row>
    <row r="23">
      <c r="A23" s="0" t="s">
        <v>79</v>
      </c>
      <c r="B23" s="0" t="s">
        <v>80</v>
      </c>
      <c r="C23" s="0" t="s">
        <v>31</v>
      </c>
      <c r="D23" s="2" t="s">
        <v>19</v>
      </c>
      <c r="E23" s="2" t="s">
        <v>78</v>
      </c>
      <c r="F23" s="3">
        <f>HYPERLINK("https://www.framinghamheartstudy.org/phenotypic-data/crp1_6s","Documentation")</f>
      </c>
      <c r="G23" s="0" t="b">
        <v>1</v>
      </c>
    </row>
    <row r="24">
      <c r="A24" s="0" t="s">
        <v>81</v>
      </c>
      <c r="B24" s="0" t="s">
        <v>82</v>
      </c>
      <c r="C24" s="0" t="s">
        <v>83</v>
      </c>
      <c r="D24" s="2" t="s">
        <v>19</v>
      </c>
      <c r="E24" s="2" t="s">
        <v>20</v>
      </c>
      <c r="F24" s="3">
        <f>HYPERLINK("https://www.framinghamheartstudy.org/phenotypic-data/ct1_7s","Documentation")</f>
      </c>
      <c r="G24" s="0" t="b">
        <v>1</v>
      </c>
    </row>
    <row r="25">
      <c r="A25" s="0" t="s">
        <v>84</v>
      </c>
      <c r="B25" s="0" t="s">
        <v>82</v>
      </c>
      <c r="C25" s="0" t="s">
        <v>23</v>
      </c>
      <c r="D25" s="2" t="s">
        <v>24</v>
      </c>
      <c r="E25" s="2" t="s">
        <v>20</v>
      </c>
      <c r="F25" s="3">
        <f>HYPERLINK("https://www.framinghamheartstudy.org/phenotypic-data/ct3_1s","Documentation")</f>
      </c>
      <c r="G25" s="0" t="b">
        <v>1</v>
      </c>
    </row>
    <row r="26">
      <c r="A26" s="0" t="s">
        <v>85</v>
      </c>
      <c r="B26" s="0" t="s">
        <v>86</v>
      </c>
      <c r="C26" s="0" t="s">
        <v>87</v>
      </c>
      <c r="D26" s="2" t="s">
        <v>19</v>
      </c>
      <c r="E26" s="2" t="s">
        <v>20</v>
      </c>
      <c r="F26" s="3">
        <f>HYPERLINK("https://www.framinghamheartstudy.org/phenotypic-data/ctaopulm1_2005s","Documentation")</f>
      </c>
      <c r="G26" s="0" t="b">
        <v>1</v>
      </c>
    </row>
    <row r="27">
      <c r="A27" s="0" t="s">
        <v>88</v>
      </c>
      <c r="B27" s="0" t="s">
        <v>86</v>
      </c>
      <c r="C27" s="0" t="s">
        <v>87</v>
      </c>
      <c r="D27" s="2" t="s">
        <v>24</v>
      </c>
      <c r="E27" s="2" t="s">
        <v>20</v>
      </c>
      <c r="F27" s="3">
        <f>HYPERLINK("https://www.framinghamheartstudy.org/phenotypic-data/ctaopulm3_2005s","Documentation")</f>
      </c>
      <c r="G27" s="0" t="b">
        <v>1</v>
      </c>
    </row>
    <row r="28">
      <c r="A28" s="0" t="s">
        <v>89</v>
      </c>
      <c r="B28" s="0" t="s">
        <v>90</v>
      </c>
      <c r="C28" s="0" t="s">
        <v>91</v>
      </c>
      <c r="D28" s="2" t="s">
        <v>19</v>
      </c>
      <c r="E28" s="2" t="s">
        <v>20</v>
      </c>
      <c r="F28" s="3">
        <f>HYPERLINK("https://www.framinghamheartstudy.org/phenotypic-data/ctkidney1_2005s","Documentation")</f>
      </c>
      <c r="G28" s="0" t="b">
        <v>1</v>
      </c>
    </row>
    <row r="29">
      <c r="A29" s="0" t="s">
        <v>92</v>
      </c>
      <c r="B29" s="0" t="s">
        <v>90</v>
      </c>
      <c r="C29" s="0" t="s">
        <v>91</v>
      </c>
      <c r="D29" s="2" t="s">
        <v>24</v>
      </c>
      <c r="E29" s="2" t="s">
        <v>20</v>
      </c>
      <c r="F29" s="3">
        <f>HYPERLINK("https://www.framinghamheartstudy.org/phenotypic-data/ctkidney3_2005s","Documentation")</f>
      </c>
      <c r="G29" s="0" t="b">
        <v>1</v>
      </c>
    </row>
    <row r="30">
      <c r="A30" s="0" t="s">
        <v>93</v>
      </c>
      <c r="B30" s="0" t="s">
        <v>94</v>
      </c>
      <c r="C30" s="0" t="s">
        <v>91</v>
      </c>
      <c r="D30" s="2" t="s">
        <v>19</v>
      </c>
      <c r="E30" s="2" t="s">
        <v>20</v>
      </c>
      <c r="F30" s="3">
        <f>HYPERLINK("https://www.framinghamheartstudy.org/phenotypic-data/ctpaof1_2005s","Documentation")</f>
      </c>
      <c r="G30" s="0" t="b">
        <v>1</v>
      </c>
    </row>
    <row r="31">
      <c r="A31" s="0" t="s">
        <v>95</v>
      </c>
      <c r="B31" s="0" t="s">
        <v>96</v>
      </c>
      <c r="C31" s="0" t="s">
        <v>91</v>
      </c>
      <c r="D31" s="2" t="s">
        <v>24</v>
      </c>
      <c r="E31" s="2" t="s">
        <v>20</v>
      </c>
      <c r="F31" s="3">
        <f>HYPERLINK("https://www.framinghamheartstudy.org/phenotypic-data/ctpaof3_2005s","Documentation")</f>
      </c>
      <c r="G31" s="0" t="b">
        <v>1</v>
      </c>
    </row>
    <row r="32">
      <c r="A32" s="0" t="s">
        <v>97</v>
      </c>
      <c r="B32" s="0" t="s">
        <v>98</v>
      </c>
      <c r="C32" s="0" t="s">
        <v>87</v>
      </c>
      <c r="D32" s="2" t="s">
        <v>19</v>
      </c>
      <c r="E32" s="2" t="s">
        <v>20</v>
      </c>
      <c r="F32" s="3">
        <f>HYPERLINK("https://www.framinghamheartstudy.org/phenotypic-data/ctpericard1_2005s","Documentation")</f>
      </c>
      <c r="G32" s="0" t="b">
        <v>1</v>
      </c>
    </row>
    <row r="33">
      <c r="A33" s="0" t="s">
        <v>99</v>
      </c>
      <c r="B33" s="0" t="s">
        <v>98</v>
      </c>
      <c r="C33" s="0" t="s">
        <v>87</v>
      </c>
      <c r="D33" s="2" t="s">
        <v>24</v>
      </c>
      <c r="E33" s="2" t="s">
        <v>20</v>
      </c>
      <c r="F33" s="3">
        <f>HYPERLINK("https://www.framinghamheartstudy.org/phenotypic-data/ctpericard3_2005s","Documentation")</f>
      </c>
      <c r="G33" s="0" t="b">
        <v>1</v>
      </c>
    </row>
    <row r="34">
      <c r="A34" s="0" t="s">
        <v>100</v>
      </c>
      <c r="B34" s="0" t="s">
        <v>101</v>
      </c>
      <c r="C34" s="0" t="s">
        <v>102</v>
      </c>
      <c r="D34" s="2" t="s">
        <v>103</v>
      </c>
      <c r="E34" s="2" t="s">
        <v>104</v>
      </c>
      <c r="F34" s="3">
        <f>HYPERLINK("https://www.framinghamheartstudy.org/phenotypic-data/cva_2005s","Documentation")</f>
      </c>
      <c r="G34" s="0" t="b">
        <v>1</v>
      </c>
    </row>
    <row r="35">
      <c r="A35" s="0" t="s">
        <v>105</v>
      </c>
      <c r="B35" s="0" t="s">
        <v>106</v>
      </c>
      <c r="C35" s="0" t="s">
        <v>60</v>
      </c>
      <c r="D35" s="2" t="s">
        <v>24</v>
      </c>
      <c r="E35" s="2" t="s">
        <v>107</v>
      </c>
      <c r="F35" s="3">
        <f>HYPERLINK("https://www.framinghamheartstudy.org/phenotypic-data/diff3_1s","Documentation")</f>
      </c>
      <c r="G35" s="0" t="b">
        <v>1</v>
      </c>
    </row>
    <row r="36">
      <c r="A36" s="0" t="s">
        <v>108</v>
      </c>
      <c r="B36" s="0" t="s">
        <v>109</v>
      </c>
      <c r="C36" s="0" t="s">
        <v>110</v>
      </c>
      <c r="D36" s="2" t="s">
        <v>40</v>
      </c>
      <c r="E36" s="2" t="s">
        <v>111</v>
      </c>
      <c r="F36" s="3">
        <f>HYPERLINK("https://www.framinghamheartstudy.org/phenotypic-data/dis0_18s","Documentation")</f>
      </c>
      <c r="G36" s="0" t="b">
        <v>1</v>
      </c>
    </row>
    <row r="37">
      <c r="A37" s="0" t="s">
        <v>112</v>
      </c>
      <c r="B37" s="0" t="s">
        <v>113</v>
      </c>
      <c r="C37" s="0" t="s">
        <v>114</v>
      </c>
      <c r="D37" s="2" t="s">
        <v>40</v>
      </c>
      <c r="E37" s="2" t="s">
        <v>115</v>
      </c>
      <c r="F37" s="3">
        <f>HYPERLINK("https://www.framinghamheartstudy.org/phenotypic-data/dopecho0_20s","Documentation")</f>
      </c>
      <c r="G37" s="0" t="b">
        <v>1</v>
      </c>
    </row>
    <row r="38">
      <c r="A38" s="0" t="s">
        <v>116</v>
      </c>
      <c r="B38" s="0" t="s">
        <v>117</v>
      </c>
      <c r="C38" s="0" t="s">
        <v>118</v>
      </c>
      <c r="D38" s="2" t="s">
        <v>119</v>
      </c>
      <c r="E38" s="2" t="s">
        <v>120</v>
      </c>
      <c r="F38" s="3">
        <f>HYPERLINK("https://www.framinghamheartstudy.org/phenotypic-data/e_exam_ex01_2_0813s","Documentation")</f>
      </c>
      <c r="G38" s="0" t="b">
        <v>1</v>
      </c>
    </row>
    <row r="39">
      <c r="A39" s="0" t="s">
        <v>121</v>
      </c>
      <c r="B39" s="0" t="s">
        <v>122</v>
      </c>
      <c r="C39" s="0" t="s">
        <v>60</v>
      </c>
      <c r="D39" s="2" t="s">
        <v>123</v>
      </c>
      <c r="E39" s="2" t="s">
        <v>124</v>
      </c>
      <c r="F39" s="3">
        <f>HYPERLINK("https://www.framinghamheartstudy.org/phenotypic-data/e_exam_ex01_7_0020s","Documentation")</f>
      </c>
      <c r="G39" s="0" t="b">
        <v>1</v>
      </c>
    </row>
    <row r="40">
      <c r="A40" s="0" t="s">
        <v>125</v>
      </c>
      <c r="B40" s="0" t="s">
        <v>122</v>
      </c>
      <c r="C40" s="0" t="s">
        <v>126</v>
      </c>
      <c r="D40" s="2" t="s">
        <v>127</v>
      </c>
      <c r="E40" s="2" t="s">
        <v>128</v>
      </c>
      <c r="F40" s="3">
        <f>HYPERLINK("https://www.framinghamheartstudy.org/phenotypic-data/e_exam_ex01_72_0652s","Documentation")</f>
      </c>
      <c r="G40" s="0" t="b">
        <v>1</v>
      </c>
    </row>
    <row r="41">
      <c r="A41" s="0" t="s">
        <v>129</v>
      </c>
      <c r="B41" s="0" t="s">
        <v>122</v>
      </c>
      <c r="C41" s="0" t="s">
        <v>130</v>
      </c>
      <c r="D41" s="2" t="s">
        <v>131</v>
      </c>
      <c r="E41" s="2" t="s">
        <v>132</v>
      </c>
      <c r="F41" s="3">
        <f>HYPERLINK("https://www.framinghamheartstudy.org/phenotypic-data/e_exam_ex02_3b_0017s","Documentation")</f>
      </c>
      <c r="G41" s="0" t="b">
        <v>1</v>
      </c>
    </row>
    <row r="42">
      <c r="A42" s="0" t="s">
        <v>133</v>
      </c>
      <c r="B42" s="0" t="s">
        <v>122</v>
      </c>
      <c r="C42" s="0" t="s">
        <v>77</v>
      </c>
      <c r="D42" s="2" t="s">
        <v>123</v>
      </c>
      <c r="E42" s="2" t="s">
        <v>134</v>
      </c>
      <c r="F42" s="3">
        <f>HYPERLINK("https://www.framinghamheartstudy.org/phenotypic-data/e_exam_ex02_7_0003s","Documentation")</f>
      </c>
      <c r="G42" s="0" t="b">
        <v>1</v>
      </c>
    </row>
    <row r="43">
      <c r="A43" s="0" t="s">
        <v>135</v>
      </c>
      <c r="B43" s="0" t="s">
        <v>136</v>
      </c>
      <c r="C43" s="0" t="s">
        <v>137</v>
      </c>
      <c r="D43" s="2" t="s">
        <v>131</v>
      </c>
      <c r="E43" s="2" t="s">
        <v>138</v>
      </c>
      <c r="F43" s="3">
        <f>HYPERLINK("https://www.framinghamheartstudy.org/phenotypic-data/e_exam_ex03_3b_1069s/","Documentation")</f>
      </c>
      <c r="G43" s="0" t="b">
        <v>1</v>
      </c>
    </row>
    <row r="44">
      <c r="A44" s="0" t="s">
        <v>139</v>
      </c>
      <c r="B44" s="0" t="s">
        <v>122</v>
      </c>
      <c r="C44" s="0" t="s">
        <v>137</v>
      </c>
      <c r="D44" s="2" t="s">
        <v>123</v>
      </c>
      <c r="E44" s="2" t="s">
        <v>140</v>
      </c>
      <c r="F44" s="3">
        <f>HYPERLINK("https://www.framinghamheartstudy.org/phenotypic-data/e_exam_ex03_7_0426s","Documentation")</f>
      </c>
      <c r="G44" s="0" t="b">
        <v>1</v>
      </c>
    </row>
    <row r="45">
      <c r="A45" s="0" t="s">
        <v>141</v>
      </c>
      <c r="B45" s="0" t="s">
        <v>122</v>
      </c>
      <c r="C45" s="0" t="s">
        <v>142</v>
      </c>
      <c r="D45" s="2" t="s">
        <v>143</v>
      </c>
      <c r="E45" s="2" t="s">
        <v>144</v>
      </c>
      <c r="F45" s="3">
        <f>HYPERLINK("https://www.framinghamheartstudy.org/phenotypic-data/e_exam_ex09_1b_0844s","Documentation")</f>
      </c>
      <c r="G45" s="0" t="b">
        <v>1</v>
      </c>
    </row>
    <row r="46">
      <c r="A46" s="0" t="s">
        <v>145</v>
      </c>
      <c r="B46" s="0" t="s">
        <v>122</v>
      </c>
      <c r="C46" s="0" t="s">
        <v>146</v>
      </c>
      <c r="D46" s="2" t="s">
        <v>147</v>
      </c>
      <c r="E46" s="2" t="s">
        <v>148</v>
      </c>
      <c r="F46" s="3">
        <f>HYPERLINK("https://www.framinghamheartstudy.org/phenotypic-data/e_exam_ex10_1b_1409s/","Documentation")</f>
      </c>
      <c r="G46" s="0" t="b">
        <v>1</v>
      </c>
    </row>
    <row r="47">
      <c r="A47" s="0" t="s">
        <v>149</v>
      </c>
      <c r="B47" s="0" t="s">
        <v>122</v>
      </c>
      <c r="C47" s="0" t="s">
        <v>150</v>
      </c>
      <c r="D47" s="2" t="s">
        <v>40</v>
      </c>
      <c r="E47" s="2" t="s">
        <v>151</v>
      </c>
      <c r="F47" s="3">
        <f>HYPERLINK("https://www.framinghamheartstudy.org/phenotypic-data/e_exam_ex29_0_0210s","Documentation")</f>
      </c>
      <c r="G47" s="0" t="b">
        <v>1</v>
      </c>
    </row>
    <row r="48">
      <c r="A48" s="0" t="s">
        <v>152</v>
      </c>
      <c r="B48" s="0" t="s">
        <v>117</v>
      </c>
      <c r="C48" s="0" t="s">
        <v>153</v>
      </c>
      <c r="D48" s="2" t="s">
        <v>40</v>
      </c>
      <c r="E48" s="2" t="s">
        <v>151</v>
      </c>
      <c r="F48" s="3">
        <f>HYPERLINK("https://www.framinghamheartstudy.org/phenotypic-data/e_exam_ex30_0_0274s","Documentation")</f>
      </c>
      <c r="G48" s="0" t="b">
        <v>1</v>
      </c>
    </row>
    <row r="49">
      <c r="A49" s="0" t="s">
        <v>154</v>
      </c>
      <c r="B49" s="0" t="s">
        <v>117</v>
      </c>
      <c r="C49" s="0" t="s">
        <v>155</v>
      </c>
      <c r="D49" s="2" t="s">
        <v>40</v>
      </c>
      <c r="E49" s="2" t="s">
        <v>151</v>
      </c>
      <c r="F49" s="3">
        <f>HYPERLINK("https://www.framinghamheartstudy.org/phenotypic-data/e_exam_ex31_0_0738s","Documentation")</f>
      </c>
      <c r="G49" s="0" t="b">
        <v>1</v>
      </c>
    </row>
    <row r="50">
      <c r="A50" s="0" t="s">
        <v>156</v>
      </c>
      <c r="B50" s="0" t="s">
        <v>117</v>
      </c>
      <c r="C50" s="0" t="s">
        <v>157</v>
      </c>
      <c r="D50" s="2" t="s">
        <v>40</v>
      </c>
      <c r="E50" s="2" t="s">
        <v>151</v>
      </c>
      <c r="F50" s="3">
        <f>HYPERLINK("https://www.framinghamheartstudy.org/phenotypic-data/e_exam_ex32_0_0939s","Documentation")</f>
      </c>
      <c r="G50" s="0" t="b">
        <v>1</v>
      </c>
    </row>
    <row r="51">
      <c r="A51" s="0" t="s">
        <v>158</v>
      </c>
      <c r="B51" s="0" t="s">
        <v>159</v>
      </c>
      <c r="C51" s="0" t="s">
        <v>160</v>
      </c>
      <c r="D51" s="2" t="s">
        <v>19</v>
      </c>
      <c r="E51" s="2" t="s">
        <v>20</v>
      </c>
      <c r="F51" s="3">
        <f>HYPERLINK("https://www.framinghamheartstudy.org/phenotypic-data/ebct1_7s","Documentation")</f>
      </c>
      <c r="G51" s="0" t="b">
        <v>1</v>
      </c>
    </row>
    <row r="52">
      <c r="A52" s="0" t="s">
        <v>161</v>
      </c>
      <c r="B52" s="0" t="s">
        <v>162</v>
      </c>
      <c r="C52" s="0" t="s">
        <v>163</v>
      </c>
      <c r="D52" s="2" t="s">
        <v>164</v>
      </c>
      <c r="E52" s="2" t="s">
        <v>165</v>
      </c>
      <c r="F52" s="3">
        <f>HYPERLINK("https://www.framinghamheartstudy.org/phenotypic-data/ecg_alls","Documentation")</f>
      </c>
      <c r="G52" s="0" t="b">
        <v>1</v>
      </c>
    </row>
    <row r="53">
      <c r="A53" s="0" t="s">
        <v>166</v>
      </c>
      <c r="B53" s="0" t="s">
        <v>167</v>
      </c>
      <c r="C53" s="0" t="s">
        <v>168</v>
      </c>
      <c r="D53" s="2" t="s">
        <v>103</v>
      </c>
      <c r="E53" s="2" t="s">
        <v>165</v>
      </c>
      <c r="F53" s="3">
        <f>HYPERLINK("https://www.framinghamheartstudy.org/phenotypic-data/ecgdigital_18s","Documentation")</f>
      </c>
      <c r="G53" s="0" t="b">
        <v>1</v>
      </c>
    </row>
    <row r="54">
      <c r="A54" s="0" t="s">
        <v>169</v>
      </c>
      <c r="B54" s="0" t="s">
        <v>170</v>
      </c>
      <c r="C54" s="0" t="s">
        <v>114</v>
      </c>
      <c r="D54" s="2" t="s">
        <v>40</v>
      </c>
      <c r="E54" s="2" t="s">
        <v>115</v>
      </c>
      <c r="F54" s="3">
        <f>HYPERLINK("https://www.framinghamheartstudy.org/phenotypic-data/echo0_20s","Documentation")</f>
      </c>
      <c r="G54" s="0" t="b">
        <v>1</v>
      </c>
    </row>
    <row r="55">
      <c r="A55" s="0" t="s">
        <v>171</v>
      </c>
      <c r="B55" s="0" t="s">
        <v>172</v>
      </c>
      <c r="C55" s="0" t="s">
        <v>173</v>
      </c>
      <c r="D55" s="2" t="s">
        <v>19</v>
      </c>
      <c r="E55" s="2" t="s">
        <v>115</v>
      </c>
      <c r="F55" s="3">
        <f>HYPERLINK("https://www.framinghamheartstudy.org/phenotypic-data/echo1_4s","Documentation")</f>
      </c>
      <c r="G55" s="0" t="b">
        <v>1</v>
      </c>
    </row>
    <row r="56">
      <c r="A56" s="0" t="s">
        <v>174</v>
      </c>
      <c r="B56" s="0" t="s">
        <v>172</v>
      </c>
      <c r="C56" s="0" t="s">
        <v>27</v>
      </c>
      <c r="D56" s="2" t="s">
        <v>19</v>
      </c>
      <c r="E56" s="2" t="s">
        <v>115</v>
      </c>
      <c r="F56" s="3">
        <f>HYPERLINK("https://www.framinghamheartstudy.org/phenotypic-data/echo1_5s","Documentation")</f>
      </c>
      <c r="G56" s="0" t="b">
        <v>1</v>
      </c>
    </row>
    <row r="57">
      <c r="A57" s="0" t="s">
        <v>175</v>
      </c>
      <c r="B57" s="0" t="s">
        <v>176</v>
      </c>
      <c r="C57" s="0" t="s">
        <v>137</v>
      </c>
      <c r="D57" s="2" t="s">
        <v>19</v>
      </c>
      <c r="E57" s="2" t="s">
        <v>177</v>
      </c>
      <c r="F57" s="3">
        <f>HYPERLINK("https://www.framinghamheartstudy.org/phenotypic-data/eisoform1_4s","Documentation")</f>
      </c>
      <c r="G57" s="0" t="b">
        <v>1</v>
      </c>
    </row>
    <row r="58">
      <c r="A58" s="0" t="s">
        <v>178</v>
      </c>
      <c r="B58" s="0" t="s">
        <v>179</v>
      </c>
      <c r="C58" s="0" t="s">
        <v>180</v>
      </c>
      <c r="D58" s="2" t="s">
        <v>40</v>
      </c>
      <c r="E58" s="2" t="s">
        <v>181</v>
      </c>
      <c r="F58" s="3">
        <f>HYPERLINK("https://www.framinghamheartstudy.org/phenotypic-data/ex0_10s","Documentation")</f>
      </c>
      <c r="G58" s="0" t="b">
        <v>1</v>
      </c>
    </row>
    <row r="59">
      <c r="A59" s="0" t="s">
        <v>182</v>
      </c>
      <c r="B59" s="0" t="s">
        <v>179</v>
      </c>
      <c r="C59" s="0" t="s">
        <v>183</v>
      </c>
      <c r="D59" s="2" t="s">
        <v>40</v>
      </c>
      <c r="E59" s="2" t="s">
        <v>184</v>
      </c>
      <c r="F59" s="3">
        <f>HYPERLINK("https://www.framinghamheartstudy.org/phenotypic-data/ex0_11s","Documentation")</f>
      </c>
      <c r="G59" s="0" t="b">
        <v>1</v>
      </c>
    </row>
    <row r="60">
      <c r="A60" s="0" t="s">
        <v>185</v>
      </c>
      <c r="B60" s="0" t="s">
        <v>179</v>
      </c>
      <c r="C60" s="0" t="s">
        <v>186</v>
      </c>
      <c r="D60" s="2" t="s">
        <v>40</v>
      </c>
      <c r="E60" s="2" t="s">
        <v>187</v>
      </c>
      <c r="F60" s="3">
        <f>HYPERLINK("https://www.framinghamheartstudy.org/phenotypic-data/ex0_12s","Documentation")</f>
      </c>
      <c r="G60" s="0" t="b">
        <v>1</v>
      </c>
    </row>
    <row r="61">
      <c r="A61" s="0" t="s">
        <v>188</v>
      </c>
      <c r="B61" s="0" t="s">
        <v>179</v>
      </c>
      <c r="C61" s="0" t="s">
        <v>189</v>
      </c>
      <c r="D61" s="2" t="s">
        <v>40</v>
      </c>
      <c r="E61" s="2" t="s">
        <v>190</v>
      </c>
      <c r="F61" s="3">
        <f>HYPERLINK("https://www.framinghamheartstudy.org/phenotypic-data/ex0_13s","Documentation")</f>
      </c>
      <c r="G61" s="0" t="b">
        <v>1</v>
      </c>
    </row>
    <row r="62">
      <c r="A62" s="0" t="s">
        <v>191</v>
      </c>
      <c r="B62" s="0" t="s">
        <v>179</v>
      </c>
      <c r="C62" s="0" t="s">
        <v>192</v>
      </c>
      <c r="D62" s="2" t="s">
        <v>40</v>
      </c>
      <c r="E62" s="2" t="s">
        <v>193</v>
      </c>
      <c r="F62" s="3">
        <f>HYPERLINK("https://www.framinghamheartstudy.org/phenotypic-data/ex0_14s","Documentation")</f>
      </c>
      <c r="G62" s="0" t="b">
        <v>1</v>
      </c>
    </row>
    <row r="63">
      <c r="A63" s="0" t="s">
        <v>194</v>
      </c>
      <c r="B63" s="0" t="s">
        <v>179</v>
      </c>
      <c r="C63" s="0" t="s">
        <v>195</v>
      </c>
      <c r="D63" s="2" t="s">
        <v>40</v>
      </c>
      <c r="E63" s="2" t="s">
        <v>196</v>
      </c>
      <c r="F63" s="3">
        <f>HYPERLINK("https://www.framinghamheartstudy.org/phenotypic-data/ex0_15s","Documentation")</f>
      </c>
      <c r="G63" s="0" t="b">
        <v>1</v>
      </c>
    </row>
    <row r="64">
      <c r="A64" s="0" t="s">
        <v>197</v>
      </c>
      <c r="B64" s="0" t="s">
        <v>179</v>
      </c>
      <c r="C64" s="0" t="s">
        <v>198</v>
      </c>
      <c r="D64" s="2" t="s">
        <v>40</v>
      </c>
      <c r="E64" s="2" t="s">
        <v>199</v>
      </c>
      <c r="F64" s="3">
        <f>HYPERLINK("https://www.framinghamheartstudy.org/phenotypic-data/ex0_16s","Documentation")</f>
      </c>
      <c r="G64" s="0" t="b">
        <v>1</v>
      </c>
    </row>
    <row r="65">
      <c r="A65" s="0" t="s">
        <v>200</v>
      </c>
      <c r="B65" s="0" t="s">
        <v>179</v>
      </c>
      <c r="C65" s="0" t="s">
        <v>201</v>
      </c>
      <c r="D65" s="2" t="s">
        <v>40</v>
      </c>
      <c r="E65" s="2" t="s">
        <v>202</v>
      </c>
      <c r="F65" s="3">
        <f>HYPERLINK("https://www.framinghamheartstudy.org/phenotypic-data/ex0_17s","Documentation")</f>
      </c>
      <c r="G65" s="0" t="b">
        <v>1</v>
      </c>
    </row>
    <row r="66">
      <c r="A66" s="0" t="s">
        <v>203</v>
      </c>
      <c r="B66" s="0" t="s">
        <v>179</v>
      </c>
      <c r="C66" s="0" t="s">
        <v>110</v>
      </c>
      <c r="D66" s="2" t="s">
        <v>40</v>
      </c>
      <c r="E66" s="2" t="s">
        <v>204</v>
      </c>
      <c r="F66" s="3">
        <f>HYPERLINK("https://www.framinghamheartstudy.org/phenotypic-data/ex0_18s","Documentation")</f>
      </c>
      <c r="G66" s="0" t="b">
        <v>1</v>
      </c>
    </row>
    <row r="67">
      <c r="A67" s="0" t="s">
        <v>205</v>
      </c>
      <c r="B67" s="0" t="s">
        <v>179</v>
      </c>
      <c r="C67" s="0" t="s">
        <v>206</v>
      </c>
      <c r="D67" s="2" t="s">
        <v>40</v>
      </c>
      <c r="E67" s="2" t="s">
        <v>207</v>
      </c>
      <c r="F67" s="3">
        <f>HYPERLINK("https://www.framinghamheartstudy.org/phenotypic-data/ex0_19s","Documentation")</f>
      </c>
      <c r="G67" s="0" t="b">
        <v>1</v>
      </c>
    </row>
    <row r="68">
      <c r="A68" s="0" t="s">
        <v>208</v>
      </c>
      <c r="B68" s="0" t="s">
        <v>179</v>
      </c>
      <c r="C68" s="0" t="s">
        <v>114</v>
      </c>
      <c r="D68" s="2" t="s">
        <v>40</v>
      </c>
      <c r="E68" s="2" t="s">
        <v>209</v>
      </c>
      <c r="F68" s="3">
        <f>HYPERLINK("https://www.framinghamheartstudy.org/phenotypic-data/ex0_20s","Documentation")</f>
      </c>
      <c r="G68" s="0" t="b">
        <v>1</v>
      </c>
    </row>
    <row r="69">
      <c r="A69" s="0" t="s">
        <v>210</v>
      </c>
      <c r="B69" s="0" t="s">
        <v>179</v>
      </c>
      <c r="C69" s="0" t="s">
        <v>211</v>
      </c>
      <c r="D69" s="2" t="s">
        <v>40</v>
      </c>
      <c r="E69" s="2" t="s">
        <v>212</v>
      </c>
      <c r="F69" s="3">
        <f>HYPERLINK("https://www.framinghamheartstudy.org/phenotypic-data/ex0_21s","Documentation")</f>
      </c>
      <c r="G69" s="0" t="b">
        <v>1</v>
      </c>
    </row>
    <row r="70">
      <c r="A70" s="0" t="s">
        <v>213</v>
      </c>
      <c r="B70" s="0" t="s">
        <v>179</v>
      </c>
      <c r="C70" s="0" t="s">
        <v>214</v>
      </c>
      <c r="D70" s="2" t="s">
        <v>40</v>
      </c>
      <c r="E70" s="2" t="s">
        <v>215</v>
      </c>
      <c r="F70" s="3">
        <f>HYPERLINK("https://www.framinghamheartstudy.org/phenotypic-data/ex0_22s","Documentation")</f>
      </c>
      <c r="G70" s="0" t="b">
        <v>1</v>
      </c>
    </row>
    <row r="71">
      <c r="A71" s="0" t="s">
        <v>216</v>
      </c>
      <c r="B71" s="0" t="s">
        <v>179</v>
      </c>
      <c r="C71" s="0" t="s">
        <v>39</v>
      </c>
      <c r="D71" s="2" t="s">
        <v>40</v>
      </c>
      <c r="E71" s="2" t="s">
        <v>217</v>
      </c>
      <c r="F71" s="3">
        <f>HYPERLINK("https://www.framinghamheartstudy.org/phenotypic-data/ex0_23s","Documentation")</f>
      </c>
      <c r="G71" s="0" t="b">
        <v>1</v>
      </c>
    </row>
    <row r="72">
      <c r="A72" s="0" t="s">
        <v>218</v>
      </c>
      <c r="B72" s="0" t="s">
        <v>179</v>
      </c>
      <c r="C72" s="0" t="s">
        <v>219</v>
      </c>
      <c r="D72" s="2" t="s">
        <v>40</v>
      </c>
      <c r="E72" s="2" t="s">
        <v>220</v>
      </c>
      <c r="F72" s="3">
        <f>HYPERLINK("https://www.framinghamheartstudy.org/phenotypic-data/ex0_24s","Documentation")</f>
      </c>
      <c r="G72" s="0" t="b">
        <v>1</v>
      </c>
    </row>
    <row r="73">
      <c r="A73" s="0" t="s">
        <v>221</v>
      </c>
      <c r="B73" s="0" t="s">
        <v>179</v>
      </c>
      <c r="C73" s="0" t="s">
        <v>222</v>
      </c>
      <c r="D73" s="2" t="s">
        <v>40</v>
      </c>
      <c r="E73" s="2" t="s">
        <v>223</v>
      </c>
      <c r="F73" s="3">
        <f>HYPERLINK("https://www.framinghamheartstudy.org/phenotypic-data/ex0_25s","Documentation")</f>
      </c>
      <c r="G73" s="0" t="b">
        <v>1</v>
      </c>
    </row>
    <row r="74">
      <c r="A74" s="0" t="s">
        <v>224</v>
      </c>
      <c r="B74" s="0" t="s">
        <v>179</v>
      </c>
      <c r="C74" s="0" t="s">
        <v>225</v>
      </c>
      <c r="D74" s="2" t="s">
        <v>40</v>
      </c>
      <c r="E74" s="2" t="s">
        <v>226</v>
      </c>
      <c r="F74" s="3">
        <f>HYPERLINK("https://www.framinghamheartstudy.org/phenotypic-data/ex0_26s","Documentation")</f>
      </c>
      <c r="G74" s="0" t="b">
        <v>1</v>
      </c>
    </row>
    <row r="75">
      <c r="A75" s="0" t="s">
        <v>227</v>
      </c>
      <c r="B75" s="0" t="s">
        <v>228</v>
      </c>
      <c r="C75" s="0" t="s">
        <v>229</v>
      </c>
      <c r="D75" s="2" t="s">
        <v>40</v>
      </c>
      <c r="E75" s="2" t="s">
        <v>226</v>
      </c>
      <c r="F75" s="3">
        <f>HYPERLINK("https://www.framinghamheartstudy.org/phenotypic-data/ex0_27s","Documentation")</f>
      </c>
      <c r="G75" s="0" t="b">
        <v>1</v>
      </c>
    </row>
    <row r="76">
      <c r="A76" s="0" t="s">
        <v>230</v>
      </c>
      <c r="B76" s="0" t="s">
        <v>179</v>
      </c>
      <c r="C76" s="0" t="s">
        <v>231</v>
      </c>
      <c r="D76" s="2" t="s">
        <v>40</v>
      </c>
      <c r="E76" s="2" t="s">
        <v>226</v>
      </c>
      <c r="F76" s="3">
        <f>HYPERLINK("https://www.framinghamheartstudy.org/phenotypic-data/ex0_28s","Documentation")</f>
      </c>
      <c r="G76" s="0" t="b">
        <v>1</v>
      </c>
    </row>
    <row r="77">
      <c r="A77" s="0" t="s">
        <v>232</v>
      </c>
      <c r="B77" s="0" t="s">
        <v>179</v>
      </c>
      <c r="C77" s="0" t="s">
        <v>233</v>
      </c>
      <c r="D77" s="2" t="s">
        <v>40</v>
      </c>
      <c r="E77" s="2" t="s">
        <v>234</v>
      </c>
      <c r="F77" s="3">
        <f>HYPERLINK("https://www.framinghamheartstudy.org/phenotypic-data/ex0_7s","Documentation")</f>
      </c>
      <c r="G77" s="0" t="b">
        <v>1</v>
      </c>
    </row>
    <row r="78">
      <c r="A78" s="0" t="s">
        <v>235</v>
      </c>
      <c r="B78" s="0" t="s">
        <v>179</v>
      </c>
      <c r="C78" s="0" t="s">
        <v>236</v>
      </c>
      <c r="D78" s="2" t="s">
        <v>40</v>
      </c>
      <c r="E78" s="2" t="s">
        <v>237</v>
      </c>
      <c r="F78" s="3">
        <f>HYPERLINK("https://www.framinghamheartstudy.org/phenotypic-data/ex0_8s","Documentation")</f>
      </c>
      <c r="G78" s="0" t="b">
        <v>1</v>
      </c>
    </row>
    <row r="79">
      <c r="A79" s="0" t="s">
        <v>238</v>
      </c>
      <c r="B79" s="0" t="s">
        <v>179</v>
      </c>
      <c r="C79" s="0" t="s">
        <v>239</v>
      </c>
      <c r="D79" s="2" t="s">
        <v>40</v>
      </c>
      <c r="E79" s="2" t="s">
        <v>240</v>
      </c>
      <c r="F79" s="3">
        <f>HYPERLINK("https://www.framinghamheartstudy.org/phenotypic-data/ex0_9s","Documentation")</f>
      </c>
      <c r="G79" s="0" t="b">
        <v>1</v>
      </c>
    </row>
    <row r="80">
      <c r="A80" s="0" t="s">
        <v>241</v>
      </c>
      <c r="B80" s="0" t="s">
        <v>179</v>
      </c>
      <c r="C80" s="0" t="s">
        <v>23</v>
      </c>
      <c r="D80" s="2" t="s">
        <v>19</v>
      </c>
      <c r="E80" s="2" t="s">
        <v>242</v>
      </c>
      <c r="F80" s="3">
        <f>HYPERLINK("https://www.framinghamheartstudy.org/phenotypic-data/ex1_1s","Documentation")</f>
      </c>
      <c r="G80" s="0" t="b">
        <v>1</v>
      </c>
    </row>
    <row r="81">
      <c r="A81" s="0" t="s">
        <v>243</v>
      </c>
      <c r="B81" s="0" t="s">
        <v>179</v>
      </c>
      <c r="C81" s="0" t="s">
        <v>77</v>
      </c>
      <c r="D81" s="2" t="s">
        <v>19</v>
      </c>
      <c r="E81" s="2" t="s">
        <v>244</v>
      </c>
      <c r="F81" s="3">
        <f>HYPERLINK("https://www.framinghamheartstudy.org/phenotypic-data/ex1_2s","Documentation")</f>
      </c>
      <c r="G81" s="0" t="b">
        <v>1</v>
      </c>
    </row>
    <row r="82">
      <c r="A82" s="0" t="s">
        <v>245</v>
      </c>
      <c r="B82" s="0" t="s">
        <v>179</v>
      </c>
      <c r="C82" s="0" t="s">
        <v>137</v>
      </c>
      <c r="D82" s="2" t="s">
        <v>19</v>
      </c>
      <c r="E82" s="2" t="s">
        <v>246</v>
      </c>
      <c r="F82" s="3">
        <f>HYPERLINK("https://www.framinghamheartstudy.org/phenotypic-data/ex1_3s","Documentation")</f>
      </c>
      <c r="G82" s="0" t="b">
        <v>1</v>
      </c>
    </row>
    <row r="83">
      <c r="A83" s="0" t="s">
        <v>247</v>
      </c>
      <c r="B83" s="0" t="s">
        <v>179</v>
      </c>
      <c r="C83" s="0" t="s">
        <v>173</v>
      </c>
      <c r="D83" s="2" t="s">
        <v>19</v>
      </c>
      <c r="E83" s="2" t="s">
        <v>248</v>
      </c>
      <c r="F83" s="3">
        <f>HYPERLINK("https://www.framinghamheartstudy.org/phenotypic-data/ex1_4s","Documentation")</f>
      </c>
      <c r="G83" s="0" t="b">
        <v>1</v>
      </c>
    </row>
    <row r="84">
      <c r="A84" s="0" t="s">
        <v>249</v>
      </c>
      <c r="B84" s="0" t="s">
        <v>179</v>
      </c>
      <c r="C84" s="0" t="s">
        <v>27</v>
      </c>
      <c r="D84" s="2" t="s">
        <v>19</v>
      </c>
      <c r="E84" s="2" t="s">
        <v>250</v>
      </c>
      <c r="F84" s="3">
        <f>HYPERLINK("https://www.framinghamheartstudy.org/phenotypic-data/ex1_5s","Documentation")</f>
      </c>
      <c r="G84" s="0" t="b">
        <v>1</v>
      </c>
    </row>
    <row r="85">
      <c r="A85" s="0" t="s">
        <v>251</v>
      </c>
      <c r="B85" s="0" t="s">
        <v>179</v>
      </c>
      <c r="C85" s="0" t="s">
        <v>35</v>
      </c>
      <c r="D85" s="2" t="s">
        <v>19</v>
      </c>
      <c r="E85" s="2" t="s">
        <v>252</v>
      </c>
      <c r="F85" s="3">
        <f>HYPERLINK("https://www.framinghamheartstudy.org/phenotypic-data/ex1_6s","Documentation")</f>
      </c>
      <c r="G85" s="0" t="b">
        <v>1</v>
      </c>
    </row>
    <row r="86">
      <c r="A86" s="0" t="s">
        <v>253</v>
      </c>
      <c r="B86" s="0" t="s">
        <v>179</v>
      </c>
      <c r="C86" s="0" t="s">
        <v>44</v>
      </c>
      <c r="D86" s="2" t="s">
        <v>19</v>
      </c>
      <c r="E86" s="2" t="s">
        <v>254</v>
      </c>
      <c r="F86" s="3">
        <f>HYPERLINK("https://www.framinghamheartstudy.org/phenotypic-data/ex1_7s","Documentation")</f>
      </c>
      <c r="G86" s="0" t="b">
        <v>1</v>
      </c>
    </row>
    <row r="87">
      <c r="A87" s="0" t="s">
        <v>255</v>
      </c>
      <c r="B87" s="0" t="s">
        <v>179</v>
      </c>
      <c r="C87" s="0" t="s">
        <v>47</v>
      </c>
      <c r="D87" s="2" t="s">
        <v>19</v>
      </c>
      <c r="E87" s="2" t="s">
        <v>256</v>
      </c>
      <c r="F87" s="3">
        <f>HYPERLINK("https://www.framinghamheartstudy.org/phenotypic-data/ex1_8s","Documentation")</f>
      </c>
      <c r="G87" s="0" t="b">
        <v>1</v>
      </c>
    </row>
    <row r="88">
      <c r="A88" s="0" t="s">
        <v>257</v>
      </c>
      <c r="B88" s="0" t="s">
        <v>179</v>
      </c>
      <c r="C88" s="0" t="s">
        <v>23</v>
      </c>
      <c r="D88" s="2" t="s">
        <v>24</v>
      </c>
      <c r="E88" s="2" t="s">
        <v>258</v>
      </c>
      <c r="F88" s="3">
        <f>HYPERLINK("https://www.framinghamheartstudy.org/phenotypic-data/ex3_1s","Documentation")</f>
      </c>
      <c r="G88" s="0" t="b">
        <v>1</v>
      </c>
    </row>
    <row r="89">
      <c r="A89" s="0" t="s">
        <v>259</v>
      </c>
      <c r="B89" s="0" t="s">
        <v>260</v>
      </c>
      <c r="C89" s="0" t="s">
        <v>261</v>
      </c>
      <c r="D89" s="2" t="s">
        <v>40</v>
      </c>
      <c r="E89" s="2" t="s">
        <v>262</v>
      </c>
      <c r="F89" s="3">
        <f>HYPERLINK("https://www.framinghamheartstudy.org/phenotypic-data/eye0_1975s","Documentation")</f>
      </c>
      <c r="G89" s="0" t="b">
        <v>1</v>
      </c>
    </row>
    <row r="90">
      <c r="A90" s="0" t="s">
        <v>263</v>
      </c>
      <c r="B90" s="0" t="s">
        <v>260</v>
      </c>
      <c r="C90" s="0" t="s">
        <v>264</v>
      </c>
      <c r="D90" s="2" t="s">
        <v>40</v>
      </c>
      <c r="E90" s="2" t="s">
        <v>262</v>
      </c>
      <c r="F90" s="3">
        <f>HYPERLINK("https://www.framinghamheartstudy.org/phenotypic-data/eye0_1989s","Documentation")</f>
      </c>
      <c r="G90" s="0" t="b">
        <v>1</v>
      </c>
    </row>
    <row r="91">
      <c r="A91" s="0" t="s">
        <v>265</v>
      </c>
      <c r="B91" s="0" t="s">
        <v>266</v>
      </c>
      <c r="C91" s="0" t="s">
        <v>114</v>
      </c>
      <c r="D91" s="2" t="s">
        <v>40</v>
      </c>
      <c r="E91" s="2" t="s">
        <v>267</v>
      </c>
      <c r="F91" s="3">
        <f>HYPERLINK("https://www.framinghamheartstudy.org/phenotypic-data/ffreq0_20s","Documentation")</f>
      </c>
      <c r="G91" s="0" t="b">
        <v>1</v>
      </c>
    </row>
    <row r="92">
      <c r="A92" s="0" t="s">
        <v>268</v>
      </c>
      <c r="B92" s="0" t="s">
        <v>269</v>
      </c>
      <c r="C92" s="0" t="s">
        <v>211</v>
      </c>
      <c r="D92" s="2" t="s">
        <v>40</v>
      </c>
      <c r="E92" s="2" t="s">
        <v>267</v>
      </c>
      <c r="F92" s="3">
        <f>HYPERLINK("https://www.framinghamheartstudy.org/phenotypic-data/ffreq0_21s","Documentation")</f>
      </c>
      <c r="G92" s="0" t="b">
        <v>1</v>
      </c>
    </row>
    <row r="93">
      <c r="A93" s="0" t="s">
        <v>270</v>
      </c>
      <c r="B93" s="0" t="s">
        <v>266</v>
      </c>
      <c r="C93" s="0" t="s">
        <v>214</v>
      </c>
      <c r="D93" s="2" t="s">
        <v>40</v>
      </c>
      <c r="E93" s="2" t="s">
        <v>267</v>
      </c>
      <c r="F93" s="3">
        <f>HYPERLINK("https://www.framinghamheartstudy.org/phenotypic-data/ffreq0_22s","Documentation")</f>
      </c>
      <c r="G93" s="0" t="b">
        <v>1</v>
      </c>
    </row>
    <row r="94">
      <c r="A94" s="0" t="s">
        <v>271</v>
      </c>
      <c r="B94" s="0" t="s">
        <v>266</v>
      </c>
      <c r="C94" s="0" t="s">
        <v>137</v>
      </c>
      <c r="D94" s="2" t="s">
        <v>19</v>
      </c>
      <c r="E94" s="2" t="s">
        <v>272</v>
      </c>
      <c r="F94" s="3">
        <f>HYPERLINK("https://www.framinghamheartstudy.org/phenotypic-data/ffreq1_3s","Documentation")</f>
      </c>
      <c r="G94" s="0" t="b">
        <v>1</v>
      </c>
    </row>
    <row r="95">
      <c r="A95" s="0" t="s">
        <v>273</v>
      </c>
      <c r="B95" s="0" t="s">
        <v>269</v>
      </c>
      <c r="C95" s="0" t="s">
        <v>274</v>
      </c>
      <c r="D95" s="2" t="s">
        <v>19</v>
      </c>
      <c r="E95" s="2" t="s">
        <v>267</v>
      </c>
      <c r="F95" s="3">
        <f>HYPERLINK("https://www.framinghamheartstudy.org/phenotypic-data/ffreq1_5s","Documentation")</f>
      </c>
      <c r="G95" s="0" t="b">
        <v>1</v>
      </c>
    </row>
    <row r="96">
      <c r="A96" s="0" t="s">
        <v>275</v>
      </c>
      <c r="B96" s="0" t="s">
        <v>269</v>
      </c>
      <c r="C96" s="0" t="s">
        <v>35</v>
      </c>
      <c r="D96" s="2" t="s">
        <v>19</v>
      </c>
      <c r="E96" s="2" t="s">
        <v>267</v>
      </c>
      <c r="F96" s="3">
        <f>HYPERLINK("https://www.framinghamheartstudy.org/phenotypic-data/ffreq1_6s","Documentation")</f>
      </c>
      <c r="G96" s="0" t="b">
        <v>1</v>
      </c>
    </row>
    <row r="97">
      <c r="A97" s="0" t="s">
        <v>276</v>
      </c>
      <c r="B97" s="0" t="s">
        <v>266</v>
      </c>
      <c r="C97" s="0" t="s">
        <v>44</v>
      </c>
      <c r="D97" s="2" t="s">
        <v>19</v>
      </c>
      <c r="E97" s="2" t="s">
        <v>267</v>
      </c>
      <c r="F97" s="3">
        <f>HYPERLINK("https://www.framinghamheartstudy.org/phenotypic-data/ffreq1_7s","Documentation")</f>
      </c>
      <c r="G97" s="0" t="b">
        <v>1</v>
      </c>
    </row>
    <row r="98">
      <c r="A98" s="0" t="s">
        <v>277</v>
      </c>
      <c r="B98" s="0" t="s">
        <v>278</v>
      </c>
      <c r="C98" s="0" t="s">
        <v>47</v>
      </c>
      <c r="D98" s="2" t="s">
        <v>19</v>
      </c>
      <c r="E98" s="2" t="s">
        <v>279</v>
      </c>
      <c r="F98" s="3">
        <f>HYPERLINK("https://www.framinghamheartstudy.org/phenotypic-data/fhslab1_8s","Documentation")</f>
      </c>
      <c r="G98" s="0" t="b">
        <v>1</v>
      </c>
    </row>
    <row r="99">
      <c r="A99" s="0" t="s">
        <v>280</v>
      </c>
      <c r="B99" s="0" t="s">
        <v>281</v>
      </c>
      <c r="C99" s="0" t="s">
        <v>282</v>
      </c>
      <c r="D99" s="2" t="s">
        <v>40</v>
      </c>
      <c r="E99" s="2" t="s">
        <v>283</v>
      </c>
      <c r="F99" s="3">
        <f>HYPERLINK("https://www.framinghamheartstudy.org/phenotypic-data/fib0_21s","Documentation")</f>
      </c>
      <c r="G99" s="0" t="b">
        <v>1</v>
      </c>
    </row>
    <row r="100">
      <c r="A100" s="0" t="s">
        <v>284</v>
      </c>
      <c r="B100" s="0" t="s">
        <v>285</v>
      </c>
      <c r="C100" s="0" t="s">
        <v>274</v>
      </c>
      <c r="D100" s="2" t="s">
        <v>19</v>
      </c>
      <c r="E100" s="2" t="s">
        <v>283</v>
      </c>
      <c r="F100" s="3">
        <f>HYPERLINK("https://www.framinghamheartstudy.org/phenotypic-data/fib1_5s","Documentation")</f>
      </c>
      <c r="G100" s="0" t="b">
        <v>1</v>
      </c>
    </row>
    <row r="101">
      <c r="A101" s="0" t="s">
        <v>286</v>
      </c>
      <c r="B101" s="0" t="s">
        <v>285</v>
      </c>
      <c r="C101" s="0" t="s">
        <v>35</v>
      </c>
      <c r="D101" s="2" t="s">
        <v>19</v>
      </c>
      <c r="E101" s="2" t="s">
        <v>287</v>
      </c>
      <c r="F101" s="3">
        <f>HYPERLINK("https://www.framinghamheartstudy.org/phenotypic-data/fib1_6s","Documentation")</f>
      </c>
      <c r="G101" s="0" t="b">
        <v>1</v>
      </c>
    </row>
    <row r="102">
      <c r="A102" s="0" t="s">
        <v>288</v>
      </c>
      <c r="B102" s="0" t="s">
        <v>289</v>
      </c>
      <c r="C102" s="0" t="s">
        <v>44</v>
      </c>
      <c r="D102" s="2" t="s">
        <v>19</v>
      </c>
      <c r="E102" s="2" t="s">
        <v>283</v>
      </c>
      <c r="F102" s="3">
        <f>HYPERLINK("https://www.framinghamheartstudy.org/phenotypic-data/fibringam1_7s","Documentation")</f>
      </c>
      <c r="G102" s="0" t="b">
        <v>1</v>
      </c>
    </row>
    <row r="103">
      <c r="A103" s="0" t="s">
        <v>290</v>
      </c>
      <c r="B103" s="0" t="s">
        <v>291</v>
      </c>
      <c r="C103" s="0" t="s">
        <v>292</v>
      </c>
      <c r="D103" s="2" t="s">
        <v>103</v>
      </c>
      <c r="E103" s="2" t="s">
        <v>293</v>
      </c>
      <c r="F103" s="3">
        <f>HYPERLINK("https://www.framinghamheartstudy.org/phenotypic-data/foapain_2001s","Documentation")</f>
      </c>
      <c r="G103" s="0" t="b">
        <v>1</v>
      </c>
    </row>
    <row r="104">
      <c r="A104" s="0" t="s">
        <v>294</v>
      </c>
      <c r="B104" s="0" t="s">
        <v>295</v>
      </c>
      <c r="C104" s="0" t="s">
        <v>296</v>
      </c>
      <c r="D104" s="2" t="s">
        <v>40</v>
      </c>
      <c r="E104" s="2" t="s">
        <v>297</v>
      </c>
      <c r="F104" s="3">
        <f>HYPERLINK("https://www.framinghamheartstudy.org/phenotypic-data/hba0_23s","Documentation")</f>
      </c>
      <c r="G104" s="0" t="b">
        <v>1</v>
      </c>
    </row>
    <row r="105">
      <c r="A105" s="0" t="s">
        <v>298</v>
      </c>
      <c r="B105" s="0" t="s">
        <v>299</v>
      </c>
      <c r="C105" s="0" t="s">
        <v>31</v>
      </c>
      <c r="D105" s="2" t="s">
        <v>19</v>
      </c>
      <c r="E105" s="2" t="s">
        <v>300</v>
      </c>
      <c r="F105" s="3">
        <f>HYPERLINK("https://www.framinghamheartstudy.org/phenotypic-data/hear1_6s","Documentation")</f>
      </c>
      <c r="G105" s="0" t="b">
        <v>1</v>
      </c>
    </row>
    <row r="106">
      <c r="A106" s="0" t="s">
        <v>301</v>
      </c>
      <c r="B106" s="0" t="s">
        <v>302</v>
      </c>
      <c r="C106" s="0" t="s">
        <v>303</v>
      </c>
      <c r="D106" s="2" t="s">
        <v>40</v>
      </c>
      <c r="E106" s="2" t="s">
        <v>300</v>
      </c>
      <c r="F106" s="3">
        <f>HYPERLINK("https://www.framinghamheartstudy.org/phenotypic-data/heard0_22s","Documentation")</f>
      </c>
      <c r="G106" s="0" t="b">
        <v>1</v>
      </c>
    </row>
    <row r="107">
      <c r="A107" s="0" t="s">
        <v>304</v>
      </c>
      <c r="B107" s="0" t="s">
        <v>305</v>
      </c>
      <c r="C107" s="0" t="s">
        <v>31</v>
      </c>
      <c r="D107" s="2" t="s">
        <v>19</v>
      </c>
      <c r="E107" s="2" t="s">
        <v>300</v>
      </c>
      <c r="F107" s="3">
        <f>HYPERLINK("https://www.framinghamheartstudy.org/phenotypic-data/hearo1_6s","Documentation")</f>
      </c>
      <c r="G107" s="0" t="b">
        <v>1</v>
      </c>
    </row>
    <row r="108">
      <c r="A108" s="0" t="s">
        <v>306</v>
      </c>
      <c r="B108" s="0" t="s">
        <v>307</v>
      </c>
      <c r="C108" s="0" t="s">
        <v>303</v>
      </c>
      <c r="D108" s="2" t="s">
        <v>40</v>
      </c>
      <c r="E108" s="2" t="s">
        <v>308</v>
      </c>
      <c r="F108" s="3">
        <f>HYPERLINK("https://www.framinghamheartstudy.org/phenotypic-data/hearq0_22s","Documentation")</f>
      </c>
      <c r="G108" s="0" t="b">
        <v>1</v>
      </c>
    </row>
    <row r="109">
      <c r="A109" s="0" t="s">
        <v>309</v>
      </c>
      <c r="B109" s="0" t="s">
        <v>310</v>
      </c>
      <c r="C109" s="0" t="s">
        <v>27</v>
      </c>
      <c r="D109" s="2" t="s">
        <v>19</v>
      </c>
      <c r="E109" s="2" t="s">
        <v>311</v>
      </c>
      <c r="F109" s="3">
        <f>HYPERLINK("https://www.framinghamheartstudy.org/phenotypic-data/hemostatic1_5s","Documentation")</f>
      </c>
      <c r="G109" s="0" t="b">
        <v>1</v>
      </c>
    </row>
    <row r="110">
      <c r="A110" s="0" t="s">
        <v>312</v>
      </c>
      <c r="B110" s="0" t="s">
        <v>313</v>
      </c>
      <c r="C110" s="0" t="s">
        <v>60</v>
      </c>
      <c r="D110" s="2" t="s">
        <v>24</v>
      </c>
      <c r="E110" s="2" t="s">
        <v>314</v>
      </c>
      <c r="F110" s="3">
        <f>HYPERLINK("https://www.framinghamheartstudy.org/phenotypic-data/hgf3_1s","Documentation")</f>
      </c>
      <c r="G110" s="0" t="b">
        <v>1</v>
      </c>
    </row>
    <row r="111">
      <c r="A111" s="0" t="s">
        <v>315</v>
      </c>
      <c r="B111" s="0" t="s">
        <v>316</v>
      </c>
      <c r="C111" s="0" t="s">
        <v>198</v>
      </c>
      <c r="D111" s="2" t="s">
        <v>40</v>
      </c>
      <c r="E111" s="2" t="s">
        <v>317</v>
      </c>
      <c r="F111" s="3">
        <f>HYPERLINK("https://www.framinghamheartstudy.org/phenotypic-data/homocys0_16s","Documentation")</f>
      </c>
      <c r="G111" s="0" t="b">
        <v>1</v>
      </c>
    </row>
    <row r="112">
      <c r="A112" s="0" t="s">
        <v>318</v>
      </c>
      <c r="B112" s="0" t="s">
        <v>316</v>
      </c>
      <c r="C112" s="0" t="s">
        <v>319</v>
      </c>
      <c r="D112" s="2" t="s">
        <v>19</v>
      </c>
      <c r="E112" s="2" t="s">
        <v>320</v>
      </c>
      <c r="F112" s="3">
        <f>HYPERLINK("https://www.framinghamheartstudy.org/phenotypic-data/homocys1_2s","Documentation")</f>
      </c>
      <c r="G112" s="0" t="b">
        <v>1</v>
      </c>
    </row>
    <row r="113">
      <c r="A113" s="0" t="s">
        <v>321</v>
      </c>
      <c r="B113" s="0" t="s">
        <v>322</v>
      </c>
      <c r="C113" s="0" t="s">
        <v>323</v>
      </c>
      <c r="D113" s="2" t="s">
        <v>103</v>
      </c>
      <c r="E113" s="2" t="s">
        <v>165</v>
      </c>
      <c r="F113" s="3">
        <f>HYPERLINK("https://www.framinghamheartstudy.org/phenotypic-data/hrv_1987s","Documentation")</f>
      </c>
      <c r="G113" s="0" t="b">
        <v>1</v>
      </c>
    </row>
    <row r="114">
      <c r="A114" s="0" t="s">
        <v>324</v>
      </c>
      <c r="B114" s="0" t="s">
        <v>325</v>
      </c>
      <c r="C114" s="0" t="s">
        <v>326</v>
      </c>
      <c r="D114" s="2" t="s">
        <v>40</v>
      </c>
      <c r="E114" s="2" t="s">
        <v>57</v>
      </c>
      <c r="F114" s="3">
        <f>HYPERLINK("https://www.framinghamheartstudy.org/phenotypic-data/hsa0_24s","Documentation")</f>
      </c>
      <c r="G114" s="0" t="b">
        <v>1</v>
      </c>
    </row>
    <row r="115">
      <c r="A115" s="0" t="s">
        <v>327</v>
      </c>
      <c r="B115" s="0" t="s">
        <v>328</v>
      </c>
      <c r="C115" s="0" t="s">
        <v>160</v>
      </c>
      <c r="D115" s="2" t="s">
        <v>19</v>
      </c>
      <c r="E115" s="2" t="s">
        <v>57</v>
      </c>
      <c r="F115" s="3">
        <f>HYPERLINK("https://www.framinghamheartstudy.org/phenotypic-data/hsa1_7_0708s","Documentation")</f>
      </c>
      <c r="G115" s="0" t="b">
        <v>1</v>
      </c>
    </row>
    <row r="116">
      <c r="A116" s="0" t="s">
        <v>329</v>
      </c>
      <c r="B116" s="0" t="s">
        <v>330</v>
      </c>
      <c r="C116" s="0" t="s">
        <v>331</v>
      </c>
      <c r="D116" s="2" t="s">
        <v>40</v>
      </c>
      <c r="E116" s="2" t="s">
        <v>332</v>
      </c>
      <c r="F116" s="3">
        <f>HYPERLINK("https://www.framinghamheartstudy.org/phenotypic-data/icd0_19s","Documentation")</f>
      </c>
      <c r="G116" s="0" t="b">
        <v>1</v>
      </c>
    </row>
    <row r="117">
      <c r="A117" s="0" t="s">
        <v>333</v>
      </c>
      <c r="B117" s="0" t="s">
        <v>334</v>
      </c>
      <c r="C117" s="0" t="s">
        <v>335</v>
      </c>
      <c r="D117" s="2" t="s">
        <v>164</v>
      </c>
      <c r="E117" s="2" t="s">
        <v>336</v>
      </c>
      <c r="F117" s="3">
        <f>HYPERLINK("https://www.framinghamheartstudy.org/phenotypic-data/ige_2005s","Documentation")</f>
      </c>
      <c r="G117" s="0" t="b">
        <v>1</v>
      </c>
    </row>
    <row r="118">
      <c r="A118" s="0" t="s">
        <v>337</v>
      </c>
      <c r="B118" s="0" t="s">
        <v>338</v>
      </c>
      <c r="C118" s="0" t="s">
        <v>35</v>
      </c>
      <c r="D118" s="2" t="s">
        <v>19</v>
      </c>
      <c r="E118" s="2" t="s">
        <v>339</v>
      </c>
      <c r="F118" s="3">
        <f>HYPERLINK("https://www.framinghamheartstudy.org/phenotypic-data/igf1_6s","Documentation")</f>
      </c>
      <c r="G118" s="0" t="b">
        <v>1</v>
      </c>
    </row>
    <row r="119">
      <c r="A119" s="0" t="s">
        <v>340</v>
      </c>
      <c r="B119" s="0" t="s">
        <v>341</v>
      </c>
      <c r="C119" s="0" t="s">
        <v>35</v>
      </c>
      <c r="D119" s="2" t="s">
        <v>19</v>
      </c>
      <c r="E119" s="2" t="s">
        <v>71</v>
      </c>
      <c r="F119" s="3">
        <f>HYPERLINK("https://www.framinghamheartstudy.org/phenotypic-data/imtcarotid1_6s","Documentation")</f>
      </c>
      <c r="G119" s="0" t="b">
        <v>1</v>
      </c>
    </row>
    <row r="120">
      <c r="A120" s="0" t="s">
        <v>342</v>
      </c>
      <c r="B120" s="0" t="s">
        <v>343</v>
      </c>
      <c r="C120" s="0" t="s">
        <v>60</v>
      </c>
      <c r="D120" s="2" t="s">
        <v>24</v>
      </c>
      <c r="E120" s="2" t="s">
        <v>344</v>
      </c>
      <c r="F120" s="3">
        <f>HYPERLINK("https://www.framinghamheartstudy.org/phenotypic-data/insulin3_1s","Documentation")</f>
      </c>
      <c r="G120" s="0" t="b">
        <v>1</v>
      </c>
    </row>
    <row r="121">
      <c r="A121" s="0" t="s">
        <v>345</v>
      </c>
      <c r="B121" s="0" t="s">
        <v>346</v>
      </c>
      <c r="C121" s="0" t="s">
        <v>347</v>
      </c>
      <c r="D121" s="2" t="s">
        <v>40</v>
      </c>
      <c r="E121" s="2" t="s">
        <v>57</v>
      </c>
      <c r="F121" s="3">
        <f>HYPERLINK("https://www.framinghamheartstudy.org/phenotypic-data/knee0_18s","Documentation")</f>
      </c>
      <c r="G121" s="0" t="b">
        <v>1</v>
      </c>
    </row>
    <row r="122">
      <c r="A122" s="0" t="s">
        <v>348</v>
      </c>
      <c r="B122" s="0" t="s">
        <v>349</v>
      </c>
      <c r="C122" s="0" t="s">
        <v>347</v>
      </c>
      <c r="D122" s="2" t="s">
        <v>40</v>
      </c>
      <c r="E122" s="2" t="s">
        <v>57</v>
      </c>
      <c r="F122" s="3">
        <f>HYPERLINK("https://www.framinghamheartstudy.org/phenotypic-data/knoa0_18s","Documentation")</f>
      </c>
      <c r="G122" s="0" t="b">
        <v>1</v>
      </c>
    </row>
    <row r="123">
      <c r="A123" s="0" t="s">
        <v>350</v>
      </c>
      <c r="B123" s="0" t="s">
        <v>349</v>
      </c>
      <c r="C123" s="0" t="s">
        <v>27</v>
      </c>
      <c r="D123" s="2" t="s">
        <v>19</v>
      </c>
      <c r="E123" s="2" t="s">
        <v>57</v>
      </c>
      <c r="F123" s="3">
        <f>HYPERLINK("https://www.framinghamheartstudy.org/phenotypic-data/knoa1_5s","Documentation")</f>
      </c>
      <c r="G123" s="0" t="b">
        <v>1</v>
      </c>
    </row>
    <row r="124">
      <c r="A124" s="0" t="s">
        <v>351</v>
      </c>
      <c r="B124" s="0" t="s">
        <v>352</v>
      </c>
      <c r="C124" s="0" t="s">
        <v>353</v>
      </c>
      <c r="D124" s="2" t="s">
        <v>131</v>
      </c>
      <c r="E124" s="2" t="s">
        <v>354</v>
      </c>
      <c r="F124" s="3">
        <f>HYPERLINK("https://www.framinghamheartstudy.org/phenotypic-data/l_adi_2005_m_0558s","Documentation")</f>
      </c>
      <c r="G124" s="0" t="b">
        <v>1</v>
      </c>
    </row>
    <row r="125">
      <c r="A125" s="0" t="s">
        <v>355</v>
      </c>
      <c r="B125" s="0" t="s">
        <v>356</v>
      </c>
      <c r="C125" s="0" t="s">
        <v>357</v>
      </c>
      <c r="D125" s="2" t="s">
        <v>143</v>
      </c>
      <c r="E125" s="2" t="s">
        <v>358</v>
      </c>
      <c r="F125" s="3">
        <f>HYPERLINK("https://www.framinghamheartstudy.org/phenotypic-data/l_aldost_ex06_1b_0046s/","Documentation")</f>
      </c>
      <c r="G125" s="0" t="b">
        <v>1</v>
      </c>
    </row>
    <row r="126">
      <c r="A126" s="0" t="s">
        <v>359</v>
      </c>
      <c r="B126" s="0" t="s">
        <v>360</v>
      </c>
      <c r="C126" s="0" t="s">
        <v>361</v>
      </c>
      <c r="D126" s="2" t="s">
        <v>362</v>
      </c>
      <c r="E126" s="2" t="s">
        <v>363</v>
      </c>
      <c r="F126" s="3">
        <f>HYPERLINK("https://www.framinghamheartstudy.org/phenotypic-data/l_altast_2008_m_0476s/","Documentation")</f>
      </c>
      <c r="G126" s="0" t="b">
        <v>1</v>
      </c>
    </row>
    <row r="127">
      <c r="A127" s="0" t="s">
        <v>364</v>
      </c>
      <c r="B127" s="0" t="s">
        <v>365</v>
      </c>
      <c r="C127" s="0" t="s">
        <v>44</v>
      </c>
      <c r="D127" s="2" t="s">
        <v>19</v>
      </c>
      <c r="E127" s="2" t="s">
        <v>363</v>
      </c>
      <c r="F127" s="3">
        <f>HYPERLINK("https://www.framinghamheartstudy.org/phenotypic-data/l_altast_ex07_1_0262s/","Documentation")</f>
      </c>
      <c r="G127" s="0" t="b">
        <v>1</v>
      </c>
    </row>
    <row r="128">
      <c r="A128" s="0" t="s">
        <v>366</v>
      </c>
      <c r="B128" s="0" t="s">
        <v>367</v>
      </c>
      <c r="C128" s="0" t="s">
        <v>60</v>
      </c>
      <c r="D128" s="2" t="s">
        <v>368</v>
      </c>
      <c r="E128" s="2" t="s">
        <v>369</v>
      </c>
      <c r="F128" s="3">
        <f>HYPERLINK("https://www.framinghamheartstudy.org/l_angtie_ex01_3b_0269s/","Documentation")</f>
      </c>
      <c r="G128" s="0" t="b">
        <v>1</v>
      </c>
    </row>
    <row r="129">
      <c r="A129" s="0" t="s">
        <v>370</v>
      </c>
      <c r="B129" s="0" t="s">
        <v>371</v>
      </c>
      <c r="C129" s="0" t="s">
        <v>44</v>
      </c>
      <c r="D129" s="2" t="s">
        <v>19</v>
      </c>
      <c r="E129" s="2" t="s">
        <v>372</v>
      </c>
      <c r="F129" s="3">
        <f>HYPERLINK("https://www.framinghamheartstudy.org/phenotypic-data/l_antcmv_ex07_1_1796s/","Documentation")</f>
      </c>
      <c r="G129" s="0" t="b">
        <v>1</v>
      </c>
    </row>
    <row r="130">
      <c r="A130" s="0" t="s">
        <v>373</v>
      </c>
      <c r="B130" s="0" t="s">
        <v>374</v>
      </c>
      <c r="C130" s="0" t="s">
        <v>274</v>
      </c>
      <c r="D130" s="2" t="s">
        <v>19</v>
      </c>
      <c r="E130" s="2" t="s">
        <v>375</v>
      </c>
      <c r="F130" s="3">
        <f>HYPERLINK("https://www.framinghamheartstudy.org/phenotypic-data/l_antibod_ex05_1_0582s","Documentation")</f>
      </c>
      <c r="G130" s="0" t="b">
        <v>1</v>
      </c>
    </row>
    <row r="131">
      <c r="A131" s="0" t="s">
        <v>376</v>
      </c>
      <c r="B131" s="0" t="s">
        <v>377</v>
      </c>
      <c r="C131" s="0" t="s">
        <v>47</v>
      </c>
      <c r="D131" s="2" t="s">
        <v>19</v>
      </c>
      <c r="E131" s="2" t="s">
        <v>378</v>
      </c>
      <c r="F131" s="3">
        <f>HYPERLINK("https://www.framinghamheartstudy.org/phenotypic-data/l_balip1_ex08_1_0947s","Documentation")</f>
      </c>
      <c r="G131" s="0" t="b">
        <v>1</v>
      </c>
    </row>
    <row r="132">
      <c r="A132" s="0" t="s">
        <v>379</v>
      </c>
      <c r="B132" s="0" t="s">
        <v>380</v>
      </c>
      <c r="C132" s="0" t="s">
        <v>47</v>
      </c>
      <c r="D132" s="2" t="s">
        <v>19</v>
      </c>
      <c r="E132" s="2" t="s">
        <v>378</v>
      </c>
      <c r="F132" s="3">
        <f>HYPERLINK("https://www.framinghamheartstudy.org/phenotypic-data/l_balip1is_ex08_1_1172s","Documentation")</f>
      </c>
      <c r="G132" s="0" t="b">
        <v>1</v>
      </c>
    </row>
    <row r="133">
      <c r="A133" s="0" t="s">
        <v>381</v>
      </c>
      <c r="B133" s="0" t="s">
        <v>382</v>
      </c>
      <c r="C133" s="0" t="s">
        <v>383</v>
      </c>
      <c r="D133" s="2" t="s">
        <v>384</v>
      </c>
      <c r="E133" s="2" t="s">
        <v>385</v>
      </c>
      <c r="F133" s="3">
        <f>HYPERLINK("https://www.framinghamheartstudy.org/phenotypic-data/l_bamyl_2001_m_0740s","Documentation")</f>
      </c>
      <c r="G133" s="0" t="b">
        <v>1</v>
      </c>
    </row>
    <row r="134">
      <c r="A134" s="0" t="s">
        <v>386</v>
      </c>
      <c r="B134" s="0" t="s">
        <v>382</v>
      </c>
      <c r="C134" s="0" t="s">
        <v>387</v>
      </c>
      <c r="D134" s="2" t="s">
        <v>368</v>
      </c>
      <c r="E134" s="2" t="s">
        <v>385</v>
      </c>
      <c r="F134" s="3">
        <f>HYPERLINK("https://www.framinghamheartstudy.org/phenotypic-data/l_bamyl_ex02_3b_0818s","Documentation")</f>
      </c>
      <c r="G134" s="0" t="b">
        <v>1</v>
      </c>
    </row>
    <row r="135">
      <c r="A135" s="0" t="s">
        <v>388</v>
      </c>
      <c r="B135" s="0" t="s">
        <v>389</v>
      </c>
      <c r="C135" s="0" t="s">
        <v>77</v>
      </c>
      <c r="D135" s="2" t="s">
        <v>131</v>
      </c>
      <c r="E135" s="2" t="s">
        <v>390</v>
      </c>
      <c r="F135" s="3">
        <f>HYPERLINK("https://www.framinghamheartstudy.org/phenotypic-data/l_bdnf_ex02_3b_0878s","Documentation")</f>
      </c>
      <c r="G135" s="0" t="b">
        <v>1</v>
      </c>
    </row>
    <row r="136">
      <c r="A136" s="0" t="s">
        <v>391</v>
      </c>
      <c r="B136" s="0" t="s">
        <v>392</v>
      </c>
      <c r="C136" s="0" t="s">
        <v>393</v>
      </c>
      <c r="D136" s="2" t="s">
        <v>147</v>
      </c>
      <c r="E136" s="2" t="s">
        <v>394</v>
      </c>
      <c r="F136" s="3">
        <f>HYPERLINK("https://www.framinghamheartstudy.org/phenotypic-data/l_cerachl_ex08_1b_1006s/","Documentation")</f>
      </c>
      <c r="G136" s="0" t="b">
        <v>1</v>
      </c>
    </row>
    <row r="137">
      <c r="A137" s="0" t="s">
        <v>395</v>
      </c>
      <c r="B137" s="0" t="s">
        <v>396</v>
      </c>
      <c r="C137" s="0" t="s">
        <v>47</v>
      </c>
      <c r="D137" s="2" t="s">
        <v>19</v>
      </c>
      <c r="E137" s="2" t="s">
        <v>394</v>
      </c>
      <c r="F137" s="3">
        <f>HYPERLINK("https://www.framinghamheartstudy.org/phenotypic-data/l_ceram_ex08_1_0805s/","Documentation")</f>
      </c>
      <c r="G137" s="0" t="b">
        <v>1</v>
      </c>
    </row>
    <row r="138">
      <c r="A138" s="0" t="s">
        <v>397</v>
      </c>
      <c r="B138" s="0" t="s">
        <v>398</v>
      </c>
      <c r="C138" s="0" t="s">
        <v>35</v>
      </c>
      <c r="D138" s="2" t="s">
        <v>19</v>
      </c>
      <c r="E138" s="2" t="s">
        <v>399</v>
      </c>
      <c r="F138" s="3">
        <f>HYPERLINK("https://www.framinghamheartstudy.org/phenotypic-data/l_ckd_ex06_1_0536s","Documentation")</f>
      </c>
      <c r="G138" s="0" t="b">
        <v>1</v>
      </c>
    </row>
    <row r="139">
      <c r="A139" s="0" t="s">
        <v>400</v>
      </c>
      <c r="B139" s="0" t="s">
        <v>401</v>
      </c>
      <c r="C139" s="0" t="s">
        <v>353</v>
      </c>
      <c r="D139" s="2" t="s">
        <v>131</v>
      </c>
      <c r="E139" s="2" t="s">
        <v>402</v>
      </c>
      <c r="F139" s="3">
        <f>HYPERLINK("https://www.framinghamheartstudy.org/phenotypic-data/l_cortisol_ex01_3b_0381s","Documentation")</f>
      </c>
      <c r="G139" s="0" t="b">
        <v>1</v>
      </c>
    </row>
    <row r="140">
      <c r="A140" s="0" t="s">
        <v>403</v>
      </c>
      <c r="B140" s="0" t="s">
        <v>404</v>
      </c>
      <c r="C140" s="0" t="s">
        <v>405</v>
      </c>
      <c r="D140" s="2" t="s">
        <v>143</v>
      </c>
      <c r="E140" s="2" t="s">
        <v>406</v>
      </c>
      <c r="F140" s="3">
        <f>HYPERLINK("https://www.framinghamheartstudy.org/l_cortisol_ex06_1b_0495s/","Documentation")</f>
      </c>
      <c r="G140" s="0" t="b">
        <v>1</v>
      </c>
    </row>
    <row r="141">
      <c r="A141" s="0" t="s">
        <v>407</v>
      </c>
      <c r="B141" s="0" t="s">
        <v>408</v>
      </c>
      <c r="C141" s="0" t="s">
        <v>44</v>
      </c>
      <c r="D141" s="2" t="s">
        <v>19</v>
      </c>
      <c r="E141" s="2" t="s">
        <v>409</v>
      </c>
      <c r="F141" s="3">
        <f>HYPERLINK("https://www.framinghamheartstudy.org/phenotypic-data/l_cphenim_ex07_1_1398s/","Documentation")</f>
      </c>
      <c r="G141" s="0" t="b">
        <v>1</v>
      </c>
    </row>
    <row r="142">
      <c r="A142" s="0" t="s">
        <v>410</v>
      </c>
      <c r="B142" s="0" t="s">
        <v>411</v>
      </c>
      <c r="C142" s="0" t="s">
        <v>412</v>
      </c>
      <c r="D142" s="2" t="s">
        <v>413</v>
      </c>
      <c r="E142" s="2" t="s">
        <v>414</v>
      </c>
      <c r="F142" s="3">
        <f>HYPERLINK("https://www.framinghamheartstudy.org/phenotypic-data/l_cystc_2005_m_0796s/","Documentation")</f>
      </c>
      <c r="G142" s="0" t="b">
        <v>1</v>
      </c>
    </row>
    <row r="143">
      <c r="A143" s="0" t="s">
        <v>415</v>
      </c>
      <c r="B143" s="0" t="s">
        <v>416</v>
      </c>
      <c r="C143" s="0" t="s">
        <v>417</v>
      </c>
      <c r="D143" s="2" t="s">
        <v>418</v>
      </c>
      <c r="E143" s="2" t="s">
        <v>414</v>
      </c>
      <c r="F143" s="3">
        <f>HYPERLINK("https://www.framinghamheartstudy.org/phenotypic-data/l_cystc_ex02_3b_0744s/","Documentation")</f>
      </c>
      <c r="G143" s="0" t="b">
        <v>1</v>
      </c>
    </row>
    <row r="144">
      <c r="A144" s="0" t="s">
        <v>419</v>
      </c>
      <c r="B144" s="0" t="s">
        <v>420</v>
      </c>
      <c r="C144" s="0" t="s">
        <v>35</v>
      </c>
      <c r="D144" s="2" t="s">
        <v>19</v>
      </c>
      <c r="E144" s="2" t="s">
        <v>414</v>
      </c>
      <c r="F144" s="3">
        <f>HYPERLINK("https://www.framinghamheartstudy.org/phenotypic-data/l_cystc_ex06_1_0752s/","Documentation")</f>
      </c>
      <c r="G144" s="0" t="b">
        <v>1</v>
      </c>
    </row>
    <row r="145">
      <c r="A145" s="0" t="s">
        <v>421</v>
      </c>
      <c r="B145" s="0" t="s">
        <v>422</v>
      </c>
      <c r="C145" s="0" t="s">
        <v>142</v>
      </c>
      <c r="D145" s="2" t="s">
        <v>147</v>
      </c>
      <c r="E145" s="2" t="s">
        <v>414</v>
      </c>
      <c r="F145" s="3">
        <f>HYPERLINK("https://www.framinghamheartstudy.org/phenotypic-data/l_cystc_ex09_1b_1024s/","Documentation")</f>
      </c>
      <c r="G145" s="0" t="b">
        <v>1</v>
      </c>
    </row>
    <row r="146">
      <c r="A146" s="0" t="s">
        <v>423</v>
      </c>
      <c r="B146" s="0" t="s">
        <v>424</v>
      </c>
      <c r="C146" s="0" t="s">
        <v>425</v>
      </c>
      <c r="D146" s="2" t="s">
        <v>143</v>
      </c>
      <c r="E146" s="2" t="s">
        <v>426</v>
      </c>
      <c r="F146" s="3">
        <f>HYPERLINK("https://www.framinghamheartstudy.org/l_dbtlab_ex07_1b_1237s/","Documentation")</f>
      </c>
      <c r="G146" s="0" t="b">
        <v>1</v>
      </c>
    </row>
    <row r="147">
      <c r="A147" s="0" t="s">
        <v>427</v>
      </c>
      <c r="B147" s="0" t="s">
        <v>428</v>
      </c>
      <c r="C147" s="0" t="s">
        <v>47</v>
      </c>
      <c r="D147" s="2" t="s">
        <v>19</v>
      </c>
      <c r="E147" s="2" t="s">
        <v>429</v>
      </c>
      <c r="F147" s="3">
        <f>HYPERLINK("https://www.framinghamheartstudy.org/phenotypic-data/l_emppmp_ex08_1_0489s","Documentation")</f>
      </c>
      <c r="G147" s="0" t="b">
        <v>1</v>
      </c>
    </row>
    <row r="148">
      <c r="A148" s="0" t="s">
        <v>430</v>
      </c>
      <c r="B148" s="0" t="s">
        <v>431</v>
      </c>
      <c r="C148" s="0" t="s">
        <v>432</v>
      </c>
      <c r="D148" s="2" t="s">
        <v>19</v>
      </c>
      <c r="E148" s="2" t="s">
        <v>433</v>
      </c>
      <c r="F148" s="3">
        <f>HYPERLINK("https://www.framinghamheartstudy.org/phenotypic-data/l_endocannb_ex09_1_1224s/","Documentation")</f>
      </c>
      <c r="G148" s="0" t="b">
        <v>1</v>
      </c>
    </row>
    <row r="149">
      <c r="A149" s="0" t="s">
        <v>434</v>
      </c>
      <c r="B149" s="0" t="s">
        <v>435</v>
      </c>
      <c r="C149" s="0" t="s">
        <v>436</v>
      </c>
      <c r="D149" s="2" t="s">
        <v>143</v>
      </c>
      <c r="E149" s="2" t="s">
        <v>437</v>
      </c>
      <c r="F149" s="3">
        <f>HYPERLINK("https://www.framinghamheartstudy.org/phenotypic-data/l_epc_2007_m_0041s","Documentation")</f>
      </c>
      <c r="G149" s="0" t="b">
        <v>1</v>
      </c>
    </row>
    <row r="150">
      <c r="A150" s="0" t="s">
        <v>438</v>
      </c>
      <c r="B150" s="0" t="s">
        <v>439</v>
      </c>
      <c r="C150" s="0" t="s">
        <v>440</v>
      </c>
      <c r="D150" s="2" t="s">
        <v>441</v>
      </c>
      <c r="E150" s="2" t="s">
        <v>442</v>
      </c>
      <c r="F150" s="3">
        <f>HYPERLINK("https://www.framinghamheartstudy.org/phenotypic-data/l_estr_2005_m_0604s","Documentation")</f>
      </c>
      <c r="G150" s="0" t="b">
        <v>1</v>
      </c>
    </row>
    <row r="151">
      <c r="A151" s="0" t="s">
        <v>443</v>
      </c>
      <c r="B151" s="0" t="s">
        <v>439</v>
      </c>
      <c r="C151" s="0" t="s">
        <v>444</v>
      </c>
      <c r="D151" s="2" t="s">
        <v>368</v>
      </c>
      <c r="E151" s="2" t="s">
        <v>442</v>
      </c>
      <c r="F151" s="3">
        <f>HYPERLINK("https://www.framinghamheartstudy.org/phenotypic-data/l_estr_2005_m_0622s","Documentation")</f>
      </c>
      <c r="G151" s="0" t="b">
        <v>1</v>
      </c>
    </row>
    <row r="152">
      <c r="A152" s="0" t="s">
        <v>445</v>
      </c>
      <c r="B152" s="0" t="s">
        <v>446</v>
      </c>
      <c r="C152" s="0" t="s">
        <v>444</v>
      </c>
      <c r="D152" s="2" t="s">
        <v>368</v>
      </c>
      <c r="E152" s="2" t="s">
        <v>447</v>
      </c>
      <c r="F152" s="3">
        <f>HYPERLINK("https://www.framinghamheartstudy.org/phenotypic-data/l_fabp_2005_m_0511s","Documentation")</f>
      </c>
      <c r="G152" s="0" t="b">
        <v>1</v>
      </c>
    </row>
    <row r="153">
      <c r="A153" s="0" t="s">
        <v>448</v>
      </c>
      <c r="B153" s="0" t="s">
        <v>449</v>
      </c>
      <c r="C153" s="0" t="s">
        <v>114</v>
      </c>
      <c r="D153" s="2" t="s">
        <v>40</v>
      </c>
      <c r="E153" s="2" t="s">
        <v>450</v>
      </c>
      <c r="F153" s="3">
        <f>HYPERLINK("https://www.framinghamheartstudy.org/phenotypic-data/l_ferritin_ex20_0_0583s/","Documentation")</f>
      </c>
      <c r="G153" s="0" t="b">
        <v>1</v>
      </c>
    </row>
    <row r="154">
      <c r="A154" s="0" t="s">
        <v>451</v>
      </c>
      <c r="B154" s="0" t="s">
        <v>452</v>
      </c>
      <c r="C154" s="0" t="s">
        <v>444</v>
      </c>
      <c r="D154" s="2" t="s">
        <v>368</v>
      </c>
      <c r="E154" s="2" t="s">
        <v>453</v>
      </c>
      <c r="F154" s="3">
        <f>HYPERLINK("https://www.framinghamheartstudy.org/phenotypic-data/l_fetuina_2005_m_0435s","Documentation")</f>
      </c>
      <c r="G154" s="0" t="b">
        <v>1</v>
      </c>
    </row>
    <row r="155">
      <c r="A155" s="0" t="s">
        <v>454</v>
      </c>
      <c r="B155" s="0" t="s">
        <v>455</v>
      </c>
      <c r="C155" s="0" t="s">
        <v>456</v>
      </c>
      <c r="D155" s="2" t="s">
        <v>147</v>
      </c>
      <c r="E155" s="2" t="s">
        <v>457</v>
      </c>
      <c r="F155" s="3">
        <f>HYPERLINK("https://www.framinghamheartstudy.org/phenotypic-data/l_fgf23_2001_m_0569s/","Documentation")</f>
      </c>
      <c r="G155" s="0" t="b">
        <v>1</v>
      </c>
    </row>
    <row r="156">
      <c r="A156" s="0" t="s">
        <v>458</v>
      </c>
      <c r="B156" s="0" t="s">
        <v>459</v>
      </c>
      <c r="C156" s="0" t="s">
        <v>460</v>
      </c>
      <c r="D156" s="2" t="s">
        <v>461</v>
      </c>
      <c r="E156" s="2" t="s">
        <v>462</v>
      </c>
      <c r="F156" s="3">
        <f>HYPERLINK("https://www.framinghamheartstudy.org/phenotypic-data/l_fhorm_2005_m_0493s/","Documentation")</f>
      </c>
      <c r="G156" s="0" t="b">
        <v>1</v>
      </c>
    </row>
    <row r="157">
      <c r="A157" s="0" t="s">
        <v>463</v>
      </c>
      <c r="B157" s="0" t="s">
        <v>464</v>
      </c>
      <c r="C157" s="0" t="s">
        <v>465</v>
      </c>
      <c r="D157" s="2" t="s">
        <v>131</v>
      </c>
      <c r="E157" s="2" t="s">
        <v>466</v>
      </c>
      <c r="F157" s="3">
        <f>HYPERLINK("https://www.framinghamheartstudy.org/phenotypic-data/l_fhslab_2011_m_0656s","Documentation")</f>
      </c>
      <c r="G157" s="0" t="b">
        <v>1</v>
      </c>
    </row>
    <row r="158">
      <c r="A158" s="0" t="s">
        <v>467</v>
      </c>
      <c r="B158" s="0" t="s">
        <v>464</v>
      </c>
      <c r="C158" s="0" t="s">
        <v>468</v>
      </c>
      <c r="D158" s="2" t="s">
        <v>469</v>
      </c>
      <c r="E158" s="2" t="s">
        <v>470</v>
      </c>
      <c r="F158" s="3">
        <f>HYPERLINK("https://www.framinghamheartstudy.org/phenotypic-data/l_fhslab_ex01_3b_0800s","Documentation")</f>
      </c>
      <c r="G158" s="0" t="b">
        <v>1</v>
      </c>
    </row>
    <row r="159">
      <c r="A159" s="0" t="s">
        <v>471</v>
      </c>
      <c r="B159" s="0" t="s">
        <v>464</v>
      </c>
      <c r="C159" s="0" t="s">
        <v>60</v>
      </c>
      <c r="D159" s="2" t="s">
        <v>123</v>
      </c>
      <c r="E159" s="2" t="s">
        <v>472</v>
      </c>
      <c r="F159" s="3">
        <f>HYPERLINK("https://www.framinghamheartstudy.org/phenotypic-data/l_fhslab_ex01_7_0270s","Documentation")</f>
      </c>
      <c r="G159" s="0" t="b">
        <v>1</v>
      </c>
    </row>
    <row r="160">
      <c r="A160" s="0" t="s">
        <v>473</v>
      </c>
      <c r="B160" s="0" t="s">
        <v>464</v>
      </c>
      <c r="C160" s="0" t="s">
        <v>77</v>
      </c>
      <c r="D160" s="2" t="s">
        <v>123</v>
      </c>
      <c r="E160" s="2" t="s">
        <v>474</v>
      </c>
      <c r="F160" s="3">
        <f>HYPERLINK("https://www.framinghamheartstudy.org/phenotypic-data/l_fhslab_ex02_7_0561s","Documentation")</f>
      </c>
      <c r="G160" s="0" t="b">
        <v>1</v>
      </c>
    </row>
    <row r="161">
      <c r="A161" s="0" t="s">
        <v>475</v>
      </c>
      <c r="B161" s="0" t="s">
        <v>464</v>
      </c>
      <c r="C161" s="0" t="s">
        <v>137</v>
      </c>
      <c r="D161" s="2" t="s">
        <v>131</v>
      </c>
      <c r="E161" s="2" t="s">
        <v>476</v>
      </c>
      <c r="F161" s="3">
        <f>HYPERLINK("https://www.framinghamheartstudy.org/l_fhslab_ex03_3b_1170s/","Documentation")</f>
      </c>
      <c r="G161" s="0" t="b">
        <v>1</v>
      </c>
    </row>
    <row r="162">
      <c r="A162" s="0" t="s">
        <v>477</v>
      </c>
      <c r="B162" s="0" t="s">
        <v>464</v>
      </c>
      <c r="C162" s="0" t="s">
        <v>137</v>
      </c>
      <c r="D162" s="2" t="s">
        <v>123</v>
      </c>
      <c r="E162" s="2" t="s">
        <v>279</v>
      </c>
      <c r="F162" s="3">
        <f>HYPERLINK("https://www.framinghamheartstudy.org/phenotypic-data/l_fhslab_ex03_7_0267s","Documentation")</f>
      </c>
      <c r="G162" s="0" t="b">
        <v>1</v>
      </c>
    </row>
    <row r="163">
      <c r="A163" s="0" t="s">
        <v>478</v>
      </c>
      <c r="B163" s="0" t="s">
        <v>464</v>
      </c>
      <c r="C163" s="0" t="s">
        <v>142</v>
      </c>
      <c r="D163" s="2" t="s">
        <v>143</v>
      </c>
      <c r="E163" s="2" t="s">
        <v>479</v>
      </c>
      <c r="F163" s="3">
        <f>HYPERLINK("https://www.framinghamheartstudy.org/phenotypic-data/l_fhslab_ex09_1b_0658s","Documentation")</f>
      </c>
      <c r="G163" s="0" t="b">
        <v>1</v>
      </c>
    </row>
    <row r="164">
      <c r="A164" s="0" t="s">
        <v>480</v>
      </c>
      <c r="B164" s="0" t="s">
        <v>481</v>
      </c>
      <c r="C164" s="0" t="s">
        <v>482</v>
      </c>
      <c r="D164" s="2" t="s">
        <v>147</v>
      </c>
      <c r="E164" s="2" t="s">
        <v>483</v>
      </c>
      <c r="F164" s="3">
        <f>HYPERLINK("https://www.framinghamheartstudy.org/phenotypic-data/l_fhslab_ex10_1b_1401s/","Documentation")</f>
      </c>
      <c r="G164" s="0" t="b">
        <v>1</v>
      </c>
    </row>
    <row r="165">
      <c r="A165" s="0" t="s">
        <v>484</v>
      </c>
      <c r="B165" s="0" t="s">
        <v>485</v>
      </c>
      <c r="C165" s="0" t="s">
        <v>486</v>
      </c>
      <c r="D165" s="2" t="s">
        <v>362</v>
      </c>
      <c r="E165" s="2" t="s">
        <v>487</v>
      </c>
      <c r="F165" s="3">
        <f>HYPERLINK("https://www.framinghamheartstudy.org/phenotypic-data/l_fructo_2005_m_0383s","Documentation")</f>
      </c>
      <c r="G165" s="0" t="b">
        <v>1</v>
      </c>
    </row>
    <row r="166">
      <c r="A166" s="0" t="s">
        <v>488</v>
      </c>
      <c r="B166" s="0" t="s">
        <v>489</v>
      </c>
      <c r="C166" s="0" t="s">
        <v>35</v>
      </c>
      <c r="D166" s="2" t="s">
        <v>19</v>
      </c>
      <c r="E166" s="2" t="s">
        <v>490</v>
      </c>
      <c r="F166" s="3">
        <f>HYPERLINK("https://www.framinghamheartstudy.org/phenotypic-data/l_gal3_ex06_1_0623s","Documentation")</f>
      </c>
      <c r="G166" s="0" t="b">
        <v>1</v>
      </c>
    </row>
    <row r="167">
      <c r="A167" s="0" t="s">
        <v>491</v>
      </c>
      <c r="B167" s="0" t="s">
        <v>492</v>
      </c>
      <c r="C167" s="0" t="s">
        <v>493</v>
      </c>
      <c r="D167" s="2" t="s">
        <v>147</v>
      </c>
      <c r="E167" s="2" t="s">
        <v>490</v>
      </c>
      <c r="F167" s="3">
        <f>HYPERLINK("https://www.framinghamheartstudy.org/phenotypic-data/l_gal3_ex08_1b_0750s/","Documentation")</f>
      </c>
      <c r="G167" s="0" t="b">
        <v>1</v>
      </c>
    </row>
    <row r="168">
      <c r="A168" s="0" t="s">
        <v>494</v>
      </c>
      <c r="B168" s="0" t="s">
        <v>495</v>
      </c>
      <c r="C168" s="0" t="s">
        <v>60</v>
      </c>
      <c r="D168" s="2" t="s">
        <v>496</v>
      </c>
      <c r="E168" s="2" t="s">
        <v>497</v>
      </c>
      <c r="F168" s="3">
        <f>HYPERLINK("https://www.framinghamheartstudy.org/phenotypic-data/l_gdf15_ex01_3b_0741s/","Documentation")</f>
      </c>
      <c r="G168" s="0" t="b">
        <v>1</v>
      </c>
    </row>
    <row r="169">
      <c r="A169" s="0" t="s">
        <v>498</v>
      </c>
      <c r="B169" s="0" t="s">
        <v>499</v>
      </c>
      <c r="C169" s="0" t="s">
        <v>35</v>
      </c>
      <c r="D169" s="2" t="s">
        <v>19</v>
      </c>
      <c r="E169" s="2" t="s">
        <v>497</v>
      </c>
      <c r="F169" s="3">
        <f>HYPERLINK("https://www.framinghamheartstudy.org/phenotypic-data/l_gdf15_ex06_1_0533s","Documentation")</f>
      </c>
      <c r="G169" s="0" t="b">
        <v>1</v>
      </c>
    </row>
    <row r="170">
      <c r="A170" s="0" t="s">
        <v>500</v>
      </c>
      <c r="B170" s="0" t="s">
        <v>501</v>
      </c>
      <c r="C170" s="0" t="s">
        <v>35</v>
      </c>
      <c r="D170" s="2" t="s">
        <v>19</v>
      </c>
      <c r="E170" s="2" t="s">
        <v>502</v>
      </c>
      <c r="F170" s="3">
        <f>HYPERLINK("https://www.framinghamheartstudy.org/phenotypic-data/l_ggfract_ex06_1_0467s/","Documentation")</f>
      </c>
      <c r="G170" s="0" t="b">
        <v>1</v>
      </c>
    </row>
    <row r="171">
      <c r="A171" s="0" t="s">
        <v>503</v>
      </c>
      <c r="B171" s="0" t="s">
        <v>504</v>
      </c>
      <c r="C171" s="0" t="s">
        <v>142</v>
      </c>
      <c r="D171" s="2" t="s">
        <v>505</v>
      </c>
      <c r="E171" s="2" t="s">
        <v>506</v>
      </c>
      <c r="F171" s="3">
        <f>HYPERLINK("https://www.framinghamheartstudy.org/phenotypic-data/l_glial1_ex09_1b_1074s/","Documentation")</f>
      </c>
      <c r="G171" s="0" t="b">
        <v>1</v>
      </c>
    </row>
    <row r="172">
      <c r="A172" s="0" t="s">
        <v>507</v>
      </c>
      <c r="B172" s="0" t="s">
        <v>508</v>
      </c>
      <c r="C172" s="0" t="s">
        <v>142</v>
      </c>
      <c r="D172" s="2" t="s">
        <v>143</v>
      </c>
      <c r="E172" s="2" t="s">
        <v>509</v>
      </c>
      <c r="F172" s="3">
        <f>HYPERLINK("https://www.framinghamheartstudy.org/phenotypic-data/l_glial2_ex09_1b_1120s/","Documentation")</f>
      </c>
      <c r="G172" s="0" t="b">
        <v>1</v>
      </c>
    </row>
    <row r="173">
      <c r="A173" s="0" t="s">
        <v>510</v>
      </c>
      <c r="B173" s="0" t="s">
        <v>511</v>
      </c>
      <c r="C173" s="0" t="s">
        <v>35</v>
      </c>
      <c r="D173" s="2" t="s">
        <v>19</v>
      </c>
      <c r="E173" s="2" t="s">
        <v>512</v>
      </c>
      <c r="F173" s="3">
        <f>HYPERLINK("https://www.framinghamheartstudy.org/phenotypic-data/l_hdlfree_ex06_1_0730s/","Documentation")</f>
      </c>
      <c r="G173" s="0" t="b">
        <v>1</v>
      </c>
    </row>
    <row r="174">
      <c r="A174" s="0" t="s">
        <v>513</v>
      </c>
      <c r="B174" s="0" t="s">
        <v>514</v>
      </c>
      <c r="C174" s="0" t="s">
        <v>35</v>
      </c>
      <c r="D174" s="2" t="s">
        <v>19</v>
      </c>
      <c r="E174" s="2" t="s">
        <v>515</v>
      </c>
      <c r="F174" s="3">
        <f>HYPERLINK("https://www.framinghamheartstudy.org/phenotypic-data/l_hdltran_ex06_1_0518s/","Documentation")</f>
      </c>
      <c r="G174" s="0" t="b">
        <v>1</v>
      </c>
    </row>
    <row r="175">
      <c r="A175" s="0" t="s">
        <v>516</v>
      </c>
      <c r="B175" s="0" t="s">
        <v>517</v>
      </c>
      <c r="C175" s="0" t="s">
        <v>35</v>
      </c>
      <c r="D175" s="2" t="s">
        <v>19</v>
      </c>
      <c r="E175" s="2" t="s">
        <v>518</v>
      </c>
      <c r="F175" s="3">
        <f>HYPERLINK("https://www.framinghamheartstudy.org/phenotypic-data/l_homoarg_ex06_1_0045s/","Documentation")</f>
      </c>
      <c r="G175" s="0" t="b">
        <v>1</v>
      </c>
    </row>
    <row r="176">
      <c r="A176" s="0" t="s">
        <v>519</v>
      </c>
      <c r="B176" s="0" t="s">
        <v>520</v>
      </c>
      <c r="C176" s="0" t="s">
        <v>521</v>
      </c>
      <c r="D176" s="2" t="s">
        <v>131</v>
      </c>
      <c r="E176" s="2" t="s">
        <v>522</v>
      </c>
      <c r="F176" s="3">
        <f>HYPERLINK("https://www.framinghamheartstudy.org/phenotypic-data/l_hormthp_ex01_3b_0751s","Documentation")</f>
      </c>
      <c r="G176" s="0" t="b">
        <v>1</v>
      </c>
    </row>
    <row r="177">
      <c r="A177" s="0" t="s">
        <v>523</v>
      </c>
      <c r="B177" s="0" t="s">
        <v>524</v>
      </c>
      <c r="C177" s="0" t="s">
        <v>444</v>
      </c>
      <c r="D177" s="2" t="s">
        <v>368</v>
      </c>
      <c r="E177" s="2" t="s">
        <v>525</v>
      </c>
      <c r="F177" s="3">
        <f>HYPERLINK("https://www.framinghamheartstudy.org/phenotypic-data/l_hstn_ex01_3b_0832s","Documentation")</f>
      </c>
      <c r="G177" s="0" t="b">
        <v>1</v>
      </c>
    </row>
    <row r="178">
      <c r="A178" s="0" t="s">
        <v>526</v>
      </c>
      <c r="B178" s="0" t="s">
        <v>524</v>
      </c>
      <c r="C178" s="0" t="s">
        <v>35</v>
      </c>
      <c r="D178" s="2" t="s">
        <v>19</v>
      </c>
      <c r="E178" s="2" t="s">
        <v>525</v>
      </c>
      <c r="F178" s="3">
        <f>HYPERLINK("https://www.framinghamheartstudy.org/phenotypic-data/l_hstn_ex06_1_0534s","Documentation")</f>
      </c>
      <c r="G178" s="0" t="b">
        <v>1</v>
      </c>
    </row>
    <row r="179">
      <c r="A179" s="0" t="s">
        <v>527</v>
      </c>
      <c r="B179" s="0" t="s">
        <v>528</v>
      </c>
      <c r="C179" s="0" t="s">
        <v>529</v>
      </c>
      <c r="D179" s="2" t="s">
        <v>143</v>
      </c>
      <c r="E179" s="2" t="s">
        <v>530</v>
      </c>
      <c r="F179" s="3">
        <f>HYPERLINK("https://www.framinghamheartstudy.org/phenotypic-data/l_igf1_ex07_1_0629s","Documentation")</f>
      </c>
      <c r="G179" s="0" t="b">
        <v>1</v>
      </c>
    </row>
    <row r="180">
      <c r="A180" s="0" t="s">
        <v>531</v>
      </c>
      <c r="B180" s="0" t="s">
        <v>532</v>
      </c>
      <c r="C180" s="0" t="s">
        <v>60</v>
      </c>
      <c r="D180" s="2" t="s">
        <v>368</v>
      </c>
      <c r="E180" s="2" t="s">
        <v>530</v>
      </c>
      <c r="F180" s="3">
        <f>HYPERLINK("https://www.framinghamheartstudy.org/l_igfbp_ex01_3b_0469s/","Documentation")</f>
      </c>
      <c r="G180" s="0" t="b">
        <v>1</v>
      </c>
    </row>
    <row r="181">
      <c r="A181" s="0" t="s">
        <v>533</v>
      </c>
      <c r="B181" s="0" t="s">
        <v>534</v>
      </c>
      <c r="C181" s="0" t="s">
        <v>60</v>
      </c>
      <c r="D181" s="2" t="s">
        <v>131</v>
      </c>
      <c r="E181" s="2" t="s">
        <v>535</v>
      </c>
      <c r="F181" s="3">
        <f>HYPERLINK("https://www.framinghamheartstudy.org/phenotypic-data/l_inflamm_ex01_3b_1107s/","Documentation")</f>
      </c>
      <c r="G181" s="0" t="b">
        <v>1</v>
      </c>
    </row>
    <row r="182">
      <c r="A182" s="0" t="s">
        <v>536</v>
      </c>
      <c r="B182" s="0" t="s">
        <v>534</v>
      </c>
      <c r="C182" s="0" t="s">
        <v>537</v>
      </c>
      <c r="D182" s="2" t="s">
        <v>143</v>
      </c>
      <c r="E182" s="2" t="s">
        <v>538</v>
      </c>
      <c r="F182" s="3">
        <f>HYPERLINK("https://www.framinghamheartstudy.org/phenotypic-data/l_inflamm_ex07_1b_1105s/","Documentation")</f>
      </c>
      <c r="G182" s="0" t="b">
        <v>1</v>
      </c>
    </row>
    <row r="183">
      <c r="A183" s="0" t="s">
        <v>539</v>
      </c>
      <c r="B183" s="0" t="s">
        <v>534</v>
      </c>
      <c r="C183" s="0" t="s">
        <v>436</v>
      </c>
      <c r="D183" s="2" t="s">
        <v>143</v>
      </c>
      <c r="E183" s="2" t="s">
        <v>540</v>
      </c>
      <c r="F183" s="3">
        <f>HYPERLINK("https://www.framinghamheartstudy.org/phenotypic-data/l_inflamm_ex08_1b_1106s/","Documentation")</f>
      </c>
      <c r="G183" s="0" t="b">
        <v>1</v>
      </c>
    </row>
    <row r="184">
      <c r="A184" s="0" t="s">
        <v>541</v>
      </c>
      <c r="B184" s="0" t="s">
        <v>542</v>
      </c>
      <c r="C184" s="0" t="s">
        <v>543</v>
      </c>
      <c r="D184" s="2" t="s">
        <v>143</v>
      </c>
      <c r="E184" s="2" t="s">
        <v>544</v>
      </c>
      <c r="F184" s="3">
        <f>HYPERLINK("https://www.framinghamheartstudy.org/phenotypic-data/l_insulin_2008_m_0704s","Documentation")</f>
      </c>
      <c r="G184" s="0" t="b">
        <v>1</v>
      </c>
    </row>
    <row r="185">
      <c r="A185" s="0" t="s">
        <v>545</v>
      </c>
      <c r="B185" s="0" t="s">
        <v>542</v>
      </c>
      <c r="C185" s="0" t="s">
        <v>465</v>
      </c>
      <c r="D185" s="2" t="s">
        <v>131</v>
      </c>
      <c r="E185" s="2" t="s">
        <v>544</v>
      </c>
      <c r="F185" s="3">
        <f>HYPERLINK("https://www.framinghamheartstudy.org/phenotypic-data/l_insulin_2011_m_0703s","Documentation")</f>
      </c>
      <c r="G185" s="0" t="b">
        <v>1</v>
      </c>
    </row>
    <row r="186">
      <c r="A186" s="0" t="s">
        <v>546</v>
      </c>
      <c r="B186" s="0" t="s">
        <v>547</v>
      </c>
      <c r="C186" s="0" t="s">
        <v>126</v>
      </c>
      <c r="D186" s="2" t="s">
        <v>127</v>
      </c>
      <c r="E186" s="2" t="s">
        <v>544</v>
      </c>
      <c r="F186" s="3">
        <f>HYPERLINK("https://www.framinghamheartstudy.org/phenotypic-data/l_insulin_ex01_72_0937s","Documentation")</f>
      </c>
      <c r="G186" s="0" t="b">
        <v>1</v>
      </c>
    </row>
    <row r="187">
      <c r="A187" s="0" t="s">
        <v>548</v>
      </c>
      <c r="B187" s="0" t="s">
        <v>549</v>
      </c>
      <c r="C187" s="0" t="s">
        <v>142</v>
      </c>
      <c r="D187" s="2" t="s">
        <v>143</v>
      </c>
      <c r="E187" s="2" t="s">
        <v>544</v>
      </c>
      <c r="F187" s="3">
        <f>HYPERLINK("https://www.framinghamheartstudy.org/phenotypic-data/l_insulin_ex09_1b_0882s","Documentation")</f>
      </c>
      <c r="G187" s="0" t="b">
        <v>1</v>
      </c>
    </row>
    <row r="188">
      <c r="A188" s="0" t="s">
        <v>550</v>
      </c>
      <c r="B188" s="0" t="s">
        <v>551</v>
      </c>
      <c r="C188" s="0" t="s">
        <v>353</v>
      </c>
      <c r="D188" s="2" t="s">
        <v>131</v>
      </c>
      <c r="E188" s="2" t="s">
        <v>552</v>
      </c>
      <c r="F188" s="3">
        <f>HYPERLINK("https://www.framinghamheartstudy.org/phenotypic-data/l_leptin_2005_m_0559s","Documentation")</f>
      </c>
      <c r="G188" s="0" t="b">
        <v>1</v>
      </c>
    </row>
    <row r="189">
      <c r="A189" s="0" t="s">
        <v>553</v>
      </c>
      <c r="B189" s="0" t="s">
        <v>554</v>
      </c>
      <c r="C189" s="0" t="s">
        <v>353</v>
      </c>
      <c r="D189" s="2" t="s">
        <v>131</v>
      </c>
      <c r="E189" s="2" t="s">
        <v>552</v>
      </c>
      <c r="F189" s="3">
        <f>HYPERLINK("https://www.framinghamheartstudy.org/phenotypic-data/l_leptinr_2005_m_0568s","Documentation")</f>
      </c>
      <c r="G189" s="0" t="b">
        <v>1</v>
      </c>
    </row>
    <row r="190">
      <c r="A190" s="0" t="s">
        <v>555</v>
      </c>
      <c r="B190" s="0" t="s">
        <v>556</v>
      </c>
      <c r="C190" s="0" t="s">
        <v>557</v>
      </c>
      <c r="D190" s="2" t="s">
        <v>143</v>
      </c>
      <c r="E190" s="2" t="s">
        <v>558</v>
      </c>
      <c r="F190" s="3">
        <f>HYPERLINK(" https://www.framinghamheartstudy.org/phenotypic-data/l_lipd_ex09_1b_1550s/","Documentation")</f>
      </c>
      <c r="G190" s="0" t="b">
        <v>1</v>
      </c>
    </row>
    <row r="191">
      <c r="A191" s="0" t="s">
        <v>559</v>
      </c>
      <c r="B191" s="0" t="s">
        <v>560</v>
      </c>
      <c r="C191" s="0" t="s">
        <v>561</v>
      </c>
      <c r="D191" s="2" t="s">
        <v>40</v>
      </c>
      <c r="E191" s="2" t="s">
        <v>562</v>
      </c>
      <c r="F191" s="3">
        <f>HYPERLINK("https://www.framinghamheartstudy.org/phenotypic-data/l_lipids_ex12_0_0342s","Documentation")</f>
      </c>
      <c r="G191" s="0" t="b">
        <v>1</v>
      </c>
    </row>
    <row r="192">
      <c r="A192" s="0" t="s">
        <v>563</v>
      </c>
      <c r="B192" s="0" t="s">
        <v>564</v>
      </c>
      <c r="C192" s="0" t="s">
        <v>565</v>
      </c>
      <c r="D192" s="2" t="s">
        <v>362</v>
      </c>
      <c r="E192" s="2" t="s">
        <v>177</v>
      </c>
      <c r="F192" s="3">
        <f>HYPERLINK("https://www.framinghamheartstudy.org/phenotypic-data/l_lpl_2008_m_0538s/","Documentation")</f>
      </c>
      <c r="G192" s="0" t="b">
        <v>1</v>
      </c>
    </row>
    <row r="193">
      <c r="A193" s="0" t="s">
        <v>566</v>
      </c>
      <c r="B193" s="0" t="s">
        <v>567</v>
      </c>
      <c r="C193" s="0" t="s">
        <v>137</v>
      </c>
      <c r="D193" s="2" t="s">
        <v>131</v>
      </c>
      <c r="E193" s="2" t="s">
        <v>568</v>
      </c>
      <c r="F193" s="3">
        <f>HYPERLINK("https://www.framinghamheartstudy.org/phenotypic-data/l_mbiome_ex03_3b_1032s/","Documentation")</f>
      </c>
      <c r="G193" s="0" t="b">
        <v>1</v>
      </c>
    </row>
    <row r="194">
      <c r="A194" s="0" t="s">
        <v>569</v>
      </c>
      <c r="B194" s="0" t="s">
        <v>570</v>
      </c>
      <c r="C194" s="0" t="s">
        <v>571</v>
      </c>
      <c r="D194" s="2" t="s">
        <v>461</v>
      </c>
      <c r="E194" s="2" t="s">
        <v>462</v>
      </c>
      <c r="F194" s="3">
        <f>HYPERLINK("https://www.framinghamheartstudy.org/l_mhorm_2005_m_0490s/","Documentation")</f>
      </c>
      <c r="G194" s="0" t="b">
        <v>1</v>
      </c>
    </row>
    <row r="195">
      <c r="A195" s="0" t="s">
        <v>572</v>
      </c>
      <c r="B195" s="0" t="s">
        <v>573</v>
      </c>
      <c r="C195" s="0" t="s">
        <v>23</v>
      </c>
      <c r="D195" s="2" t="s">
        <v>24</v>
      </c>
      <c r="E195" s="2" t="s">
        <v>574</v>
      </c>
      <c r="F195" s="3">
        <f>HYPERLINK("https://www.framinghamheartstudy.org/phenotypic-data/l_mma_ex01_3_0602s","Documentation")</f>
      </c>
      <c r="G195" s="0" t="b">
        <v>1</v>
      </c>
    </row>
    <row r="196">
      <c r="A196" s="0" t="s">
        <v>575</v>
      </c>
      <c r="B196" s="0" t="s">
        <v>576</v>
      </c>
      <c r="C196" s="0" t="s">
        <v>77</v>
      </c>
      <c r="D196" s="2" t="s">
        <v>123</v>
      </c>
      <c r="E196" s="2" t="s">
        <v>574</v>
      </c>
      <c r="F196" s="3">
        <f>HYPERLINK("https://www.framinghamheartstudy.org/phenotypic-data/l_mma_ex02_7_0606s/","Documentation")</f>
      </c>
      <c r="G196" s="0" t="b">
        <v>1</v>
      </c>
    </row>
    <row r="197">
      <c r="A197" s="0" t="s">
        <v>577</v>
      </c>
      <c r="B197" s="0" t="s">
        <v>573</v>
      </c>
      <c r="C197" s="0" t="s">
        <v>44</v>
      </c>
      <c r="D197" s="2" t="s">
        <v>19</v>
      </c>
      <c r="E197" s="2" t="s">
        <v>574</v>
      </c>
      <c r="F197" s="3">
        <f>HYPERLINK("https://www.framinghamheartstudy.org/phenotypic-data/l_mma_ex07_1_0605s/","Documentation")</f>
      </c>
      <c r="G197" s="0" t="b">
        <v>1</v>
      </c>
    </row>
    <row r="198">
      <c r="A198" s="0" t="s">
        <v>578</v>
      </c>
      <c r="B198" s="0" t="s">
        <v>579</v>
      </c>
      <c r="C198" s="0" t="s">
        <v>580</v>
      </c>
      <c r="D198" s="2" t="s">
        <v>441</v>
      </c>
      <c r="E198" s="2" t="s">
        <v>409</v>
      </c>
      <c r="F198" s="3">
        <f>HYPERLINK("https://www.framinghamheartstudy.org/phenotypic-data/l_mpimn01_2005_m_0692s","Documentation")</f>
      </c>
      <c r="G198" s="0" t="b">
        <v>1</v>
      </c>
    </row>
    <row r="199">
      <c r="A199" s="0" t="s">
        <v>581</v>
      </c>
      <c r="B199" s="0" t="s">
        <v>582</v>
      </c>
      <c r="C199" s="0" t="s">
        <v>580</v>
      </c>
      <c r="D199" s="2" t="s">
        <v>441</v>
      </c>
      <c r="E199" s="2" t="s">
        <v>409</v>
      </c>
      <c r="F199" s="3">
        <f>HYPERLINK("https://www.framinghamheartstudy.org/phenotypic-data/l_mpimn02_2005_m_0693s","Documentation")</f>
      </c>
      <c r="G199" s="0" t="b">
        <v>1</v>
      </c>
    </row>
    <row r="200">
      <c r="A200" s="0" t="s">
        <v>583</v>
      </c>
      <c r="B200" s="0" t="s">
        <v>584</v>
      </c>
      <c r="C200" s="0" t="s">
        <v>580</v>
      </c>
      <c r="D200" s="2" t="s">
        <v>441</v>
      </c>
      <c r="E200" s="2" t="s">
        <v>409</v>
      </c>
      <c r="F200" s="3">
        <f>HYPERLINK("https://www.framinghamheartstudy.org/phenotypic-data/l_mpimn03_2005_m_0694s","Documentation")</f>
      </c>
      <c r="G200" s="0" t="b">
        <v>1</v>
      </c>
    </row>
    <row r="201">
      <c r="A201" s="0" t="s">
        <v>585</v>
      </c>
      <c r="B201" s="0" t="s">
        <v>586</v>
      </c>
      <c r="C201" s="0" t="s">
        <v>587</v>
      </c>
      <c r="D201" s="2" t="s">
        <v>441</v>
      </c>
      <c r="E201" s="2" t="s">
        <v>409</v>
      </c>
      <c r="F201" s="3">
        <f>HYPERLINK("https://www.framinghamheartstudy.org/phenotypic-data/l_mpimn04_2005_m_0757s","Documentation")</f>
      </c>
      <c r="G201" s="0" t="b">
        <v>1</v>
      </c>
    </row>
    <row r="202">
      <c r="A202" s="0" t="s">
        <v>588</v>
      </c>
      <c r="B202" s="0" t="s">
        <v>589</v>
      </c>
      <c r="C202" s="0" t="s">
        <v>587</v>
      </c>
      <c r="D202" s="2" t="s">
        <v>441</v>
      </c>
      <c r="E202" s="2" t="s">
        <v>409</v>
      </c>
      <c r="F202" s="3">
        <f>HYPERLINK("https://www.framinghamheartstudy.org/phenotypic-data/l_mpimn05_2005_m_0758s","Documentation")</f>
      </c>
      <c r="G202" s="0" t="b">
        <v>1</v>
      </c>
    </row>
    <row r="203">
      <c r="A203" s="0" t="s">
        <v>590</v>
      </c>
      <c r="B203" s="0" t="s">
        <v>591</v>
      </c>
      <c r="C203" s="0" t="s">
        <v>592</v>
      </c>
      <c r="D203" s="2" t="s">
        <v>441</v>
      </c>
      <c r="E203" s="2" t="s">
        <v>409</v>
      </c>
      <c r="F203" s="3">
        <f>HYPERLINK("https://www.framinghamheartstudy.org/phenotypic-data/l_mpimn06_2005_m_0792s","Documentation")</f>
      </c>
      <c r="G203" s="0" t="b">
        <v>1</v>
      </c>
    </row>
    <row r="204">
      <c r="A204" s="0" t="s">
        <v>593</v>
      </c>
      <c r="B204" s="0" t="s">
        <v>594</v>
      </c>
      <c r="C204" s="0" t="s">
        <v>592</v>
      </c>
      <c r="D204" s="2" t="s">
        <v>441</v>
      </c>
      <c r="E204" s="2" t="s">
        <v>409</v>
      </c>
      <c r="F204" s="3">
        <f>HYPERLINK("https://www.framinghamheartstudy.org/phenotypic-data/l_mpimn07_2005_m_0802s","Documentation")</f>
      </c>
      <c r="G204" s="0" t="b">
        <v>1</v>
      </c>
    </row>
    <row r="205">
      <c r="A205" s="0" t="s">
        <v>595</v>
      </c>
      <c r="B205" s="0" t="s">
        <v>596</v>
      </c>
      <c r="C205" s="0" t="s">
        <v>592</v>
      </c>
      <c r="D205" s="2" t="s">
        <v>441</v>
      </c>
      <c r="E205" s="2" t="s">
        <v>409</v>
      </c>
      <c r="F205" s="3">
        <f>HYPERLINK("https://www.framinghamheartstudy.org/phenotypic-data/l_mpimn08_2005_m_0836s","Documentation")</f>
      </c>
      <c r="G205" s="0" t="b">
        <v>1</v>
      </c>
    </row>
    <row r="206">
      <c r="A206" s="0" t="s">
        <v>597</v>
      </c>
      <c r="B206" s="0" t="s">
        <v>598</v>
      </c>
      <c r="C206" s="0" t="s">
        <v>580</v>
      </c>
      <c r="D206" s="2" t="s">
        <v>441</v>
      </c>
      <c r="E206" s="2" t="s">
        <v>409</v>
      </c>
      <c r="F206" s="3">
        <f>HYPERLINK("https://www.framinghamheartstudy.org/phenotypic-data/l_mpimn09_2005_m_0850s","Documentation")</f>
      </c>
      <c r="G206" s="0" t="b">
        <v>1</v>
      </c>
    </row>
    <row r="207">
      <c r="A207" s="0" t="s">
        <v>599</v>
      </c>
      <c r="B207" s="0" t="s">
        <v>600</v>
      </c>
      <c r="C207" s="0" t="s">
        <v>580</v>
      </c>
      <c r="D207" s="2" t="s">
        <v>441</v>
      </c>
      <c r="E207" s="2" t="s">
        <v>409</v>
      </c>
      <c r="F207" s="3">
        <f>HYPERLINK("https://www.framinghamheartstudy.org/phenotypic-data/l_mpimn10_2005_m_0854s","Documentation")</f>
      </c>
      <c r="G207" s="0" t="b">
        <v>1</v>
      </c>
    </row>
    <row r="208">
      <c r="A208" s="0" t="s">
        <v>601</v>
      </c>
      <c r="B208" s="0" t="s">
        <v>602</v>
      </c>
      <c r="C208" s="0" t="s">
        <v>580</v>
      </c>
      <c r="D208" s="2" t="s">
        <v>441</v>
      </c>
      <c r="E208" s="2" t="s">
        <v>409</v>
      </c>
      <c r="F208" s="3">
        <f>HYPERLINK("https://www.framinghamheartstudy.org/phenotypic-data/l_mpimn11_2005_m_0855s","Documentation")</f>
      </c>
      <c r="G208" s="0" t="b">
        <v>1</v>
      </c>
    </row>
    <row r="209">
      <c r="A209" s="0" t="s">
        <v>603</v>
      </c>
      <c r="B209" s="0" t="s">
        <v>604</v>
      </c>
      <c r="C209" s="0" t="s">
        <v>580</v>
      </c>
      <c r="D209" s="2" t="s">
        <v>441</v>
      </c>
      <c r="E209" s="2" t="s">
        <v>409</v>
      </c>
      <c r="F209" s="3">
        <f>HYPERLINK("https://www.framinghamheartstudy.org/phenotypic-data/l_mpimn12_2005_m_0932s","Documentation")</f>
      </c>
      <c r="G209" s="0" t="b">
        <v>1</v>
      </c>
    </row>
    <row r="210">
      <c r="A210" s="0" t="s">
        <v>605</v>
      </c>
      <c r="B210" s="0" t="s">
        <v>606</v>
      </c>
      <c r="C210" s="0" t="s">
        <v>580</v>
      </c>
      <c r="D210" s="2" t="s">
        <v>441</v>
      </c>
      <c r="E210" s="2" t="s">
        <v>409</v>
      </c>
      <c r="F210" s="3">
        <f>HYPERLINK("https://www.framinghamheartstudy.org/phenotypic-data/l_mpimn13_2005_m_0931s","Documentation")</f>
      </c>
      <c r="G210" s="0" t="b">
        <v>1</v>
      </c>
    </row>
    <row r="211">
      <c r="A211" s="0" t="s">
        <v>607</v>
      </c>
      <c r="B211" s="0" t="s">
        <v>608</v>
      </c>
      <c r="C211" s="0" t="s">
        <v>580</v>
      </c>
      <c r="D211" s="2" t="s">
        <v>441</v>
      </c>
      <c r="E211" s="2" t="s">
        <v>409</v>
      </c>
      <c r="F211" s="3">
        <f>HYPERLINK("https://www.framinghamheartstudy.org/phenotypic-data/l_mpimn14_2005_m_0856s","Documentation")</f>
      </c>
      <c r="G211" s="0" t="b">
        <v>1</v>
      </c>
    </row>
    <row r="212">
      <c r="A212" s="0" t="s">
        <v>609</v>
      </c>
      <c r="B212" s="0" t="s">
        <v>610</v>
      </c>
      <c r="C212" s="0" t="s">
        <v>580</v>
      </c>
      <c r="D212" s="2" t="s">
        <v>441</v>
      </c>
      <c r="E212" s="2" t="s">
        <v>409</v>
      </c>
      <c r="F212" s="3">
        <f>HYPERLINK("https://www.framinghamheartstudy.org/phenotypic-data/l_mpimn15_2005_m_0974s","Documentation")</f>
      </c>
      <c r="G212" s="0" t="b">
        <v>1</v>
      </c>
    </row>
    <row r="213">
      <c r="A213" s="0" t="s">
        <v>611</v>
      </c>
      <c r="B213" s="0" t="s">
        <v>612</v>
      </c>
      <c r="C213" s="0" t="s">
        <v>580</v>
      </c>
      <c r="D213" s="2" t="s">
        <v>441</v>
      </c>
      <c r="E213" s="2" t="s">
        <v>409</v>
      </c>
      <c r="F213" s="3">
        <f>HYPERLINK("https://www.framinghamheartstudy.org/phenotypic-data/l_mpimn16_2005_m_0976s","Documentation")</f>
      </c>
      <c r="G213" s="0" t="b">
        <v>1</v>
      </c>
    </row>
    <row r="214">
      <c r="A214" s="0" t="s">
        <v>613</v>
      </c>
      <c r="B214" s="0" t="s">
        <v>614</v>
      </c>
      <c r="C214" s="0" t="s">
        <v>580</v>
      </c>
      <c r="D214" s="2" t="s">
        <v>441</v>
      </c>
      <c r="E214" s="2" t="s">
        <v>409</v>
      </c>
      <c r="F214" s="3">
        <f>HYPERLINK("https://www.framinghamheartstudy.org/phenotypic-data/l_mpimn17_2005_m_0977s","Documentation")</f>
      </c>
      <c r="G214" s="0" t="b">
        <v>1</v>
      </c>
    </row>
    <row r="215">
      <c r="A215" s="0" t="s">
        <v>615</v>
      </c>
      <c r="B215" s="0" t="s">
        <v>616</v>
      </c>
      <c r="C215" s="0" t="s">
        <v>617</v>
      </c>
      <c r="D215" s="2" t="s">
        <v>441</v>
      </c>
      <c r="E215" s="2" t="s">
        <v>618</v>
      </c>
      <c r="F215" s="3">
        <f>HYPERLINK("https://www.framinghamheartstudy.org/phenotypic-data/l_mrna_2011_m_0797s","Documentation")</f>
      </c>
      <c r="G215" s="0" t="b">
        <v>1</v>
      </c>
    </row>
    <row r="216">
      <c r="A216" s="0" t="s">
        <v>619</v>
      </c>
      <c r="B216" s="0" t="s">
        <v>620</v>
      </c>
      <c r="C216" s="0" t="s">
        <v>137</v>
      </c>
      <c r="D216" s="2" t="s">
        <v>24</v>
      </c>
      <c r="E216" s="2" t="s">
        <v>621</v>
      </c>
      <c r="F216" s="3">
        <f>HYPERLINK("https://www.framinghamheartstudy.org/phenotypic-data/l_mt1e218b_ex03_3_1493s/","Documentation")</f>
      </c>
      <c r="G216" s="0" t="b">
        <v>1</v>
      </c>
    </row>
    <row r="217">
      <c r="A217" s="0" t="s">
        <v>622</v>
      </c>
      <c r="B217" s="0" t="s">
        <v>623</v>
      </c>
      <c r="C217" s="0" t="s">
        <v>137</v>
      </c>
      <c r="D217" s="2" t="s">
        <v>24</v>
      </c>
      <c r="E217" s="2" t="s">
        <v>621</v>
      </c>
      <c r="F217" s="3">
        <f>HYPERLINK("https://www.framinghamheartstudy.org/phenotypic-data/l_mt1e218c_ex03_3_1346s/","Documentation")</f>
      </c>
      <c r="G217" s="0" t="b">
        <v>1</v>
      </c>
    </row>
    <row r="218">
      <c r="A218" s="0" t="s">
        <v>624</v>
      </c>
      <c r="B218" s="0" t="s">
        <v>625</v>
      </c>
      <c r="C218" s="0" t="s">
        <v>137</v>
      </c>
      <c r="D218" s="2" t="s">
        <v>24</v>
      </c>
      <c r="E218" s="2" t="s">
        <v>621</v>
      </c>
      <c r="F218" s="3">
        <f>HYPERLINK("https://www.framinghamheartstudy.org/phenotypic-data/l_mt1e2c8b_ex03_3_1202s/","Documentation")</f>
      </c>
      <c r="G218" s="0" t="b">
        <v>1</v>
      </c>
    </row>
    <row r="219">
      <c r="A219" s="0" t="s">
        <v>626</v>
      </c>
      <c r="B219" s="0" t="s">
        <v>627</v>
      </c>
      <c r="C219" s="0" t="s">
        <v>137</v>
      </c>
      <c r="D219" s="2" t="s">
        <v>24</v>
      </c>
      <c r="E219" s="2" t="s">
        <v>621</v>
      </c>
      <c r="F219" s="3">
        <f>HYPERLINK("https://www.framinghamheartstudy.org/phenotypic-data/l_mt1e2c8c_ex03_3_1205s/","Documentation")</f>
      </c>
      <c r="G219" s="0" t="b">
        <v>1</v>
      </c>
    </row>
    <row r="220">
      <c r="A220" s="0" t="s">
        <v>628</v>
      </c>
      <c r="B220" s="0" t="s">
        <v>629</v>
      </c>
      <c r="C220" s="0" t="s">
        <v>137</v>
      </c>
      <c r="D220" s="2" t="s">
        <v>24</v>
      </c>
      <c r="E220" s="2" t="s">
        <v>621</v>
      </c>
      <c r="F220" s="3">
        <f>HYPERLINK("https://www.framinghamheartstudy.org/phenotypic-data/l_mt1e2hnb_ex03_3_1200s/","Documentation")</f>
      </c>
      <c r="G220" s="0" t="b">
        <v>1</v>
      </c>
    </row>
    <row r="221">
      <c r="A221" s="0" t="s">
        <v>630</v>
      </c>
      <c r="B221" s="0" t="s">
        <v>631</v>
      </c>
      <c r="C221" s="0" t="s">
        <v>137</v>
      </c>
      <c r="D221" s="2" t="s">
        <v>24</v>
      </c>
      <c r="E221" s="2" t="s">
        <v>621</v>
      </c>
      <c r="F221" s="3">
        <f>HYPERLINK("https://www.framinghamheartstudy.org/phenotypic-data/l_mt1e2hnc_ex03_3_1203s/","Documentation")</f>
      </c>
      <c r="G221" s="0" t="b">
        <v>1</v>
      </c>
    </row>
    <row r="222">
      <c r="A222" s="0" t="s">
        <v>632</v>
      </c>
      <c r="B222" s="0" t="s">
        <v>633</v>
      </c>
      <c r="C222" s="0" t="s">
        <v>137</v>
      </c>
      <c r="D222" s="2" t="s">
        <v>24</v>
      </c>
      <c r="E222" s="2" t="s">
        <v>621</v>
      </c>
      <c r="F222" s="3">
        <f>HYPERLINK("https://www.framinghamheartstudy.org/phenotypic-data/l_mt1e2hpb_ex03_3_1201s/","Documentation")</f>
      </c>
      <c r="G222" s="0" t="b">
        <v>1</v>
      </c>
    </row>
    <row r="223">
      <c r="A223" s="0" t="s">
        <v>634</v>
      </c>
      <c r="B223" s="0" t="s">
        <v>635</v>
      </c>
      <c r="C223" s="0" t="s">
        <v>137</v>
      </c>
      <c r="D223" s="2" t="s">
        <v>24</v>
      </c>
      <c r="E223" s="2" t="s">
        <v>621</v>
      </c>
      <c r="F223" s="3">
        <f>HYPERLINK("https://www.framinghamheartstudy.org/phenotypic-data/l_mt1e2hpc_ex03_3_1204s/","Documentation")</f>
      </c>
      <c r="G223" s="0" t="b">
        <v>1</v>
      </c>
    </row>
    <row r="224">
      <c r="A224" s="0" t="s">
        <v>636</v>
      </c>
      <c r="B224" s="0" t="s">
        <v>637</v>
      </c>
      <c r="C224" s="0" t="s">
        <v>638</v>
      </c>
      <c r="D224" s="2" t="s">
        <v>441</v>
      </c>
      <c r="E224" s="2" t="s">
        <v>621</v>
      </c>
      <c r="F224" s="3">
        <f>HYPERLINK("https://www.framinghamheartstudy.org/phenotypic-data/l_mtbgcms_2008_m_0788s","Documentation")</f>
      </c>
      <c r="G224" s="0" t="b">
        <v>1</v>
      </c>
    </row>
    <row r="225">
      <c r="A225" s="0" t="s">
        <v>639</v>
      </c>
      <c r="B225" s="0" t="s">
        <v>640</v>
      </c>
      <c r="C225" s="0" t="s">
        <v>274</v>
      </c>
      <c r="D225" s="2" t="s">
        <v>19</v>
      </c>
      <c r="E225" s="2" t="s">
        <v>621</v>
      </c>
      <c r="F225" s="3">
        <f>HYPERLINK("https://www.framinghamheartstudy.org/phenotypic-data/l_mtblcmhi1_ex05_1_0662s","Documentation")</f>
      </c>
      <c r="G225" s="0" t="b">
        <v>1</v>
      </c>
    </row>
    <row r="226">
      <c r="A226" s="0" t="s">
        <v>641</v>
      </c>
      <c r="B226" s="0" t="s">
        <v>642</v>
      </c>
      <c r="C226" s="0" t="s">
        <v>274</v>
      </c>
      <c r="D226" s="2" t="s">
        <v>19</v>
      </c>
      <c r="E226" s="2" t="s">
        <v>621</v>
      </c>
      <c r="F226" s="3">
        <f>HYPERLINK("https://www.framinghamheartstudy.org/phenotypic-data/l_mtblcmhi2_ex05_1_0708s","Documentation")</f>
      </c>
      <c r="G226" s="0" t="b">
        <v>1</v>
      </c>
    </row>
    <row r="227">
      <c r="A227" s="0" t="s">
        <v>643</v>
      </c>
      <c r="B227" s="0" t="s">
        <v>644</v>
      </c>
      <c r="C227" s="0" t="s">
        <v>274</v>
      </c>
      <c r="D227" s="2" t="s">
        <v>19</v>
      </c>
      <c r="E227" s="2" t="s">
        <v>621</v>
      </c>
      <c r="F227" s="3">
        <f>HYPERLINK("https://www.framinghamheartstudy.org/phenotypic-data/l_mtbli1_ex05_1_0610s","Documentation")</f>
      </c>
      <c r="G227" s="0" t="b">
        <v>1</v>
      </c>
    </row>
    <row r="228">
      <c r="A228" s="0" t="s">
        <v>645</v>
      </c>
      <c r="B228" s="0" t="s">
        <v>646</v>
      </c>
      <c r="C228" s="0" t="s">
        <v>274</v>
      </c>
      <c r="D228" s="2" t="s">
        <v>19</v>
      </c>
      <c r="E228" s="2" t="s">
        <v>621</v>
      </c>
      <c r="F228" s="3">
        <f>HYPERLINK("https://www.framinghamheartstudy.org/phenotypic-data/l_mtbli2_ex05_1_0660s","Documentation")</f>
      </c>
      <c r="G228" s="0" t="b">
        <v>1</v>
      </c>
    </row>
    <row r="229">
      <c r="A229" s="0" t="s">
        <v>647</v>
      </c>
      <c r="B229" s="0" t="s">
        <v>648</v>
      </c>
      <c r="C229" s="0" t="s">
        <v>274</v>
      </c>
      <c r="D229" s="2" t="s">
        <v>19</v>
      </c>
      <c r="E229" s="2" t="s">
        <v>621</v>
      </c>
      <c r="F229" s="3">
        <f>HYPERLINK("https://www.framinghamheartstudy.org/phenotypic-data/l_mtbli3_ex05_1_0707s","Documentation")</f>
      </c>
      <c r="G229" s="0" t="b">
        <v>1</v>
      </c>
    </row>
    <row r="230">
      <c r="A230" s="0" t="s">
        <v>649</v>
      </c>
      <c r="B230" s="0" t="s">
        <v>650</v>
      </c>
      <c r="C230" s="0" t="s">
        <v>274</v>
      </c>
      <c r="D230" s="2" t="s">
        <v>19</v>
      </c>
      <c r="E230" s="2" t="s">
        <v>621</v>
      </c>
      <c r="F230" s="3">
        <f>HYPERLINK("https://www.framinghamheartstudy.org/phenotypic-data/l_mtbllipi1_ex05_1_0617s","Documentation")</f>
      </c>
      <c r="G230" s="0" t="b">
        <v>1</v>
      </c>
    </row>
    <row r="231">
      <c r="A231" s="0" t="s">
        <v>651</v>
      </c>
      <c r="B231" s="0" t="s">
        <v>652</v>
      </c>
      <c r="C231" s="0" t="s">
        <v>274</v>
      </c>
      <c r="D231" s="2" t="s">
        <v>19</v>
      </c>
      <c r="E231" s="2" t="s">
        <v>621</v>
      </c>
      <c r="F231" s="3">
        <f>HYPERLINK("https://www.framinghamheartstudy.org/phenotypic-data/l_mtbllipi2_ex05_1_0661s","Documentation")</f>
      </c>
      <c r="G231" s="0" t="b">
        <v>1</v>
      </c>
    </row>
    <row r="232">
      <c r="A232" s="0" t="s">
        <v>653</v>
      </c>
      <c r="B232" s="0" t="s">
        <v>654</v>
      </c>
      <c r="C232" s="0" t="s">
        <v>60</v>
      </c>
      <c r="D232" s="2" t="s">
        <v>24</v>
      </c>
      <c r="E232" s="2" t="s">
        <v>621</v>
      </c>
      <c r="F232" s="3">
        <f>HYPERLINK("https://www.framinghamheartstudy.org/phenotypic-data/l_mtbnegam1_ex01_3_0956s","Documentation")</f>
      </c>
      <c r="G232" s="0" t="b">
        <v>1</v>
      </c>
    </row>
    <row r="233">
      <c r="A233" s="0" t="s">
        <v>655</v>
      </c>
      <c r="B233" s="0" t="s">
        <v>656</v>
      </c>
      <c r="C233" s="0" t="s">
        <v>60</v>
      </c>
      <c r="D233" s="2" t="s">
        <v>24</v>
      </c>
      <c r="E233" s="2" t="s">
        <v>621</v>
      </c>
      <c r="F233" s="3">
        <f>HYPERLINK("https://www.framinghamheartstudy.org/phenotypic-data/l_mtbtarg1_ex01_3_0955s","Documentation")</f>
      </c>
      <c r="G233" s="0" t="b">
        <v>1</v>
      </c>
    </row>
    <row r="234">
      <c r="A234" s="0" t="s">
        <v>657</v>
      </c>
      <c r="B234" s="0" t="s">
        <v>658</v>
      </c>
      <c r="C234" s="0" t="s">
        <v>659</v>
      </c>
      <c r="D234" s="2" t="s">
        <v>103</v>
      </c>
      <c r="E234" s="2" t="s">
        <v>660</v>
      </c>
      <c r="F234" s="3">
        <f>HYPERLINK("https://www.framinghamheartstudy.org/phenotypic-data/l_neurofact_2001_m_0546s","Documentation")</f>
      </c>
      <c r="G234" s="0" t="b">
        <v>1</v>
      </c>
    </row>
    <row r="235">
      <c r="A235" s="0" t="s">
        <v>661</v>
      </c>
      <c r="B235" s="0" t="s">
        <v>662</v>
      </c>
      <c r="C235" s="0" t="s">
        <v>35</v>
      </c>
      <c r="D235" s="2" t="s">
        <v>19</v>
      </c>
      <c r="E235" s="2" t="s">
        <v>663</v>
      </c>
      <c r="F235" s="3">
        <f>HYPERLINK("https://www.framinghamheartstudy.org/phenotypic-data/l_nitrate_ex06_1_0680s/","Documentation")</f>
      </c>
      <c r="G235" s="0" t="b">
        <v>1</v>
      </c>
    </row>
    <row r="236">
      <c r="A236" s="0" t="s">
        <v>664</v>
      </c>
      <c r="B236" s="0" t="s">
        <v>665</v>
      </c>
      <c r="C236" s="0" t="s">
        <v>666</v>
      </c>
      <c r="D236" s="2" t="s">
        <v>147</v>
      </c>
      <c r="E236" s="2" t="s">
        <v>667</v>
      </c>
      <c r="F236" s="3">
        <f>HYPERLINK("https://www.framinghamheartstudy.org/phenotypic-data/l_oxiphos_ex07_1b_0838s/","Documentation")</f>
      </c>
      <c r="G236" s="0" t="b">
        <v>1</v>
      </c>
    </row>
    <row r="237">
      <c r="A237" s="0" t="s">
        <v>668</v>
      </c>
      <c r="B237" s="0" t="s">
        <v>669</v>
      </c>
      <c r="C237" s="0" t="s">
        <v>60</v>
      </c>
      <c r="D237" s="2" t="s">
        <v>123</v>
      </c>
      <c r="E237" s="2" t="s">
        <v>670</v>
      </c>
      <c r="F237" s="3">
        <f>HYPERLINK("https://www.framinghamheartstudy.org/phenotypic-data/l_platagg_ex01_7_0236s","Documentation")</f>
      </c>
      <c r="G237" s="0" t="b">
        <v>1</v>
      </c>
    </row>
    <row r="238">
      <c r="A238" s="0" t="s">
        <v>671</v>
      </c>
      <c r="B238" s="0" t="s">
        <v>672</v>
      </c>
      <c r="C238" s="0" t="s">
        <v>673</v>
      </c>
      <c r="D238" s="2" t="s">
        <v>24</v>
      </c>
      <c r="E238" s="2" t="s">
        <v>674</v>
      </c>
      <c r="F238" s="3">
        <f>HYPERLINK("https://www.framinghamheartstudy.org/phenotypic-data/l_proapt_ex02_3_1117s/","Documentation")</f>
      </c>
      <c r="G238" s="0" t="b">
        <v>1</v>
      </c>
    </row>
    <row r="239">
      <c r="A239" s="0" t="s">
        <v>675</v>
      </c>
      <c r="B239" s="0" t="s">
        <v>676</v>
      </c>
      <c r="C239" s="0" t="s">
        <v>677</v>
      </c>
      <c r="D239" s="2" t="s">
        <v>19</v>
      </c>
      <c r="E239" s="2" t="s">
        <v>674</v>
      </c>
      <c r="F239" s="3">
        <f>HYPERLINK("https://www.framinghamheartstudy.org/phenotypic-data/l_proapt2_ex05_1_1113s/","Documentation")</f>
      </c>
      <c r="G239" s="0" t="b">
        <v>1</v>
      </c>
    </row>
    <row r="240">
      <c r="A240" s="0" t="s">
        <v>678</v>
      </c>
      <c r="B240" s="0" t="s">
        <v>679</v>
      </c>
      <c r="C240" s="0" t="s">
        <v>35</v>
      </c>
      <c r="D240" s="2" t="s">
        <v>19</v>
      </c>
      <c r="E240" s="2" t="s">
        <v>680</v>
      </c>
      <c r="F240" s="3">
        <f>HYPERLINK("https://www.framinghamheartstudy.org/phenotypic-data/l_proneuro_ex06_1_0839s/","Documentation")</f>
      </c>
      <c r="G240" s="0" t="b">
        <v>1</v>
      </c>
    </row>
    <row r="241">
      <c r="A241" s="0" t="s">
        <v>681</v>
      </c>
      <c r="B241" s="0" t="s">
        <v>682</v>
      </c>
      <c r="C241" s="0" t="s">
        <v>683</v>
      </c>
      <c r="D241" s="2" t="s">
        <v>684</v>
      </c>
      <c r="E241" s="2" t="s">
        <v>674</v>
      </c>
      <c r="F241" s="3">
        <f>HYPERLINK("https://www.framinghamheartstudy.org/phenotypic-data/l_protcopd_2005_m_1310s/","Documentation")</f>
      </c>
      <c r="G241" s="0" t="b">
        <v>1</v>
      </c>
    </row>
    <row r="242">
      <c r="A242" s="0" t="s">
        <v>685</v>
      </c>
      <c r="B242" s="0" t="s">
        <v>686</v>
      </c>
      <c r="C242" s="0" t="s">
        <v>687</v>
      </c>
      <c r="D242" s="2" t="s">
        <v>688</v>
      </c>
      <c r="E242" s="2" t="s">
        <v>674</v>
      </c>
      <c r="F242" s="3">
        <f>HYPERLINK("https://www.framinghamheartstudy.org/phenotypic-data/l_protcopd1_2005_m_1358s/","Documentation")</f>
      </c>
      <c r="G242" s="0" t="b">
        <v>1</v>
      </c>
    </row>
    <row r="243">
      <c r="A243" s="0" t="s">
        <v>689</v>
      </c>
      <c r="B243" s="0" t="s">
        <v>690</v>
      </c>
      <c r="C243" s="0" t="s">
        <v>44</v>
      </c>
      <c r="D243" s="2" t="s">
        <v>19</v>
      </c>
      <c r="E243" s="2" t="s">
        <v>674</v>
      </c>
      <c r="F243" s="3">
        <f>HYPERLINK("https://www.framinghamheartstudy.org/l_prothf_ex07_1_1148s/","Documentation")</f>
      </c>
      <c r="G243" s="0" t="b">
        <v>1</v>
      </c>
    </row>
    <row r="244">
      <c r="A244" s="0" t="s">
        <v>691</v>
      </c>
      <c r="B244" s="0" t="s">
        <v>692</v>
      </c>
      <c r="C244" s="0" t="s">
        <v>44</v>
      </c>
      <c r="D244" s="2" t="s">
        <v>19</v>
      </c>
      <c r="E244" s="2" t="s">
        <v>674</v>
      </c>
      <c r="F244" s="3">
        <f>HYPERLINK("https://www.framinghamheartstudy.org/phenotypic-data/l_protinfl_ex07_1_1359s/","Documentation")</f>
      </c>
      <c r="G244" s="0" t="b">
        <v>1</v>
      </c>
    </row>
    <row r="245">
      <c r="A245" s="0" t="s">
        <v>693</v>
      </c>
      <c r="B245" s="0" t="s">
        <v>694</v>
      </c>
      <c r="C245" s="0" t="s">
        <v>695</v>
      </c>
      <c r="D245" s="2" t="s">
        <v>19</v>
      </c>
      <c r="E245" s="2" t="s">
        <v>674</v>
      </c>
      <c r="F245" s="3">
        <f>HYPERLINK("https://www.framinghamheartstudy.org/phenotypic-data/l_protitraq_ex08_1_0736s","Documentation")</f>
      </c>
      <c r="G245" s="0" t="b">
        <v>1</v>
      </c>
    </row>
    <row r="246">
      <c r="A246" s="0" t="s">
        <v>696</v>
      </c>
      <c r="B246" s="0" t="s">
        <v>697</v>
      </c>
      <c r="C246" s="0" t="s">
        <v>698</v>
      </c>
      <c r="D246" s="2" t="s">
        <v>19</v>
      </c>
      <c r="E246" s="2" t="s">
        <v>674</v>
      </c>
      <c r="F246" s="3">
        <f>HYPERLINK("https://www.framinghamheartstudy.org/phenotypic-data/l_protmrm_ex08_1_0737s","Documentation")</f>
      </c>
      <c r="G246" s="0" t="b">
        <v>1</v>
      </c>
    </row>
    <row r="247">
      <c r="A247" s="0" t="s">
        <v>699</v>
      </c>
      <c r="B247" s="0" t="s">
        <v>700</v>
      </c>
      <c r="C247" s="0" t="s">
        <v>35</v>
      </c>
      <c r="D247" s="2" t="s">
        <v>19</v>
      </c>
      <c r="E247" s="2" t="s">
        <v>701</v>
      </c>
      <c r="F247" s="3">
        <f>HYPERLINK("https://www.framinghamheartstudy.org/phenotypic-data/l_psterol_ex06_1_0537s/","Documentation")</f>
      </c>
      <c r="G247" s="0" t="b">
        <v>1</v>
      </c>
    </row>
    <row r="248">
      <c r="A248" s="0" t="s">
        <v>702</v>
      </c>
      <c r="B248" s="0" t="s">
        <v>703</v>
      </c>
      <c r="C248" s="0" t="s">
        <v>35</v>
      </c>
      <c r="D248" s="2" t="s">
        <v>19</v>
      </c>
      <c r="E248" s="2" t="s">
        <v>704</v>
      </c>
      <c r="F248" s="3">
        <f>HYPERLINK("https://www.framinghamheartstudy.org/phenotypic-data/l_psterol2_ex06_1_0923s/","Documentation")</f>
      </c>
      <c r="G248" s="0" t="b">
        <v>1</v>
      </c>
    </row>
    <row r="249">
      <c r="A249" s="0" t="s">
        <v>705</v>
      </c>
      <c r="B249" s="0" t="s">
        <v>706</v>
      </c>
      <c r="C249" s="0" t="s">
        <v>142</v>
      </c>
      <c r="D249" s="2" t="s">
        <v>147</v>
      </c>
      <c r="E249" s="2" t="s">
        <v>707</v>
      </c>
      <c r="F249" s="3">
        <f>HYPERLINK("https://www.framinghamheartstudy.org/phenotypic-data/l_ptau181_ex09_1b_1379s/","Documentation")</f>
      </c>
      <c r="G249" s="0" t="b">
        <v>1</v>
      </c>
    </row>
    <row r="250">
      <c r="A250" s="0" t="s">
        <v>708</v>
      </c>
      <c r="B250" s="0" t="s">
        <v>709</v>
      </c>
      <c r="C250" s="0" t="s">
        <v>142</v>
      </c>
      <c r="D250" s="2" t="s">
        <v>143</v>
      </c>
      <c r="E250" s="2" t="s">
        <v>710</v>
      </c>
      <c r="F250" s="3">
        <f>HYPERLINK("https://www.framinghamheartstudy.org/phenotypic-data/l_pthvitd_ex09_1b_0382s","Documentation")</f>
      </c>
      <c r="G250" s="0" t="b">
        <v>1</v>
      </c>
    </row>
    <row r="251">
      <c r="A251" s="0" t="s">
        <v>711</v>
      </c>
      <c r="B251" s="0" t="s">
        <v>712</v>
      </c>
      <c r="C251" s="0" t="s">
        <v>436</v>
      </c>
      <c r="D251" s="2" t="s">
        <v>143</v>
      </c>
      <c r="E251" s="2" t="s">
        <v>447</v>
      </c>
      <c r="F251" s="3">
        <f>HYPERLINK("https://www.framinghamheartstudy.org/phenotypic-data/l_rbcfa_2008_m_0420s","Documentation")</f>
      </c>
      <c r="G251" s="0" t="b">
        <v>1</v>
      </c>
    </row>
    <row r="252">
      <c r="A252" s="0" t="s">
        <v>713</v>
      </c>
      <c r="B252" s="0" t="s">
        <v>714</v>
      </c>
      <c r="C252" s="0" t="s">
        <v>77</v>
      </c>
      <c r="D252" s="2" t="s">
        <v>368</v>
      </c>
      <c r="E252" s="2" t="s">
        <v>715</v>
      </c>
      <c r="F252" s="3">
        <f>HYPERLINK("https://www.framinghamheartstudy.org/phenotypic-data/l_rbcfa_ex02_3b_0876s","Documentation")</f>
      </c>
      <c r="G252" s="0" t="b">
        <v>1</v>
      </c>
    </row>
    <row r="253">
      <c r="A253" s="0" t="s">
        <v>716</v>
      </c>
      <c r="B253" s="0" t="s">
        <v>717</v>
      </c>
      <c r="C253" s="0" t="s">
        <v>718</v>
      </c>
      <c r="D253" s="2" t="s">
        <v>143</v>
      </c>
      <c r="E253" s="2" t="s">
        <v>447</v>
      </c>
      <c r="F253" s="3">
        <f>HYPERLINK("https://www.framinghamheartstudy.org/phenotypic-data/l_rbcfae_ex08_1b_1072s","Documentation")</f>
      </c>
      <c r="G253" s="0" t="b">
        <v>1</v>
      </c>
    </row>
    <row r="254">
      <c r="A254" s="0" t="s">
        <v>719</v>
      </c>
      <c r="B254" s="0" t="s">
        <v>720</v>
      </c>
      <c r="C254" s="0" t="s">
        <v>353</v>
      </c>
      <c r="D254" s="2" t="s">
        <v>131</v>
      </c>
      <c r="E254" s="2" t="s">
        <v>721</v>
      </c>
      <c r="F254" s="3">
        <f>HYPERLINK("https://www.framinghamheartstudy.org/phenotypic-data/l_rbp4_2005_m_0547s","Documentation")</f>
      </c>
      <c r="G254" s="0" t="b">
        <v>1</v>
      </c>
    </row>
    <row r="255">
      <c r="A255" s="0" t="s">
        <v>722</v>
      </c>
      <c r="B255" s="0" t="s">
        <v>723</v>
      </c>
      <c r="C255" s="0" t="s">
        <v>47</v>
      </c>
      <c r="D255" s="2" t="s">
        <v>19</v>
      </c>
      <c r="E255" s="2" t="s">
        <v>618</v>
      </c>
      <c r="F255" s="3">
        <f>HYPERLINK("https://www.framinghamheartstudy.org/phenotypic-data/l_rnapilot_ex08_1_0918s","Documentation")</f>
      </c>
      <c r="G255" s="0" t="b">
        <v>1</v>
      </c>
    </row>
    <row r="256">
      <c r="A256" s="0" t="s">
        <v>724</v>
      </c>
      <c r="B256" s="0" t="s">
        <v>725</v>
      </c>
      <c r="C256" s="0" t="s">
        <v>726</v>
      </c>
      <c r="D256" s="2" t="s">
        <v>143</v>
      </c>
      <c r="E256" s="2" t="s">
        <v>727</v>
      </c>
      <c r="F256" s="3">
        <f>HYPERLINK("https://www.framinghamheartstudy.org/l_rnatrans_ex08_1b_1164s/","Documentation")</f>
      </c>
      <c r="G256" s="0" t="b">
        <v>1</v>
      </c>
    </row>
    <row r="257">
      <c r="A257" s="0" t="s">
        <v>728</v>
      </c>
      <c r="B257" s="0" t="s">
        <v>729</v>
      </c>
      <c r="C257" s="0" t="s">
        <v>730</v>
      </c>
      <c r="D257" s="2" t="s">
        <v>123</v>
      </c>
      <c r="E257" s="2" t="s">
        <v>618</v>
      </c>
      <c r="F257" s="3">
        <f>HYPERLINK("https://www.framinghamheartstudy.org/phenotypic-data/l_rnaxcell_ex04_7_1034s/","Documentation")</f>
      </c>
      <c r="G257" s="0" t="b">
        <v>1</v>
      </c>
    </row>
    <row r="258">
      <c r="A258" s="0" t="s">
        <v>731</v>
      </c>
      <c r="B258" s="0" t="s">
        <v>732</v>
      </c>
      <c r="C258" s="0" t="s">
        <v>47</v>
      </c>
      <c r="D258" s="2" t="s">
        <v>19</v>
      </c>
      <c r="E258" s="2" t="s">
        <v>618</v>
      </c>
      <c r="F258" s="3">
        <f>HYPERLINK("https://www.framinghamheartstudy.org/phenotypic-data/l_rnaxcell_ex08_1_0840s","Documentation")</f>
      </c>
      <c r="G258" s="0" t="b">
        <v>1</v>
      </c>
    </row>
    <row r="259">
      <c r="A259" s="0" t="s">
        <v>733</v>
      </c>
      <c r="B259" s="0" t="s">
        <v>734</v>
      </c>
      <c r="C259" s="0" t="s">
        <v>137</v>
      </c>
      <c r="D259" s="2" t="s">
        <v>368</v>
      </c>
      <c r="E259" s="2" t="s">
        <v>735</v>
      </c>
      <c r="F259" s="3">
        <f>HYPERLINK("https://www.framinghamheartstudy.org/l_scler_ex03_3b_1190s/","Documentation")</f>
      </c>
      <c r="G259" s="0" t="b">
        <v>1</v>
      </c>
    </row>
    <row r="260">
      <c r="A260" s="0" t="s">
        <v>736</v>
      </c>
      <c r="B260" s="0" t="s">
        <v>737</v>
      </c>
      <c r="C260" s="0" t="s">
        <v>35</v>
      </c>
      <c r="D260" s="2" t="s">
        <v>19</v>
      </c>
      <c r="E260" s="2" t="s">
        <v>738</v>
      </c>
      <c r="F260" s="3">
        <f>HYPERLINK("https://www.framinghamheartstudy.org/phenotypic-data/l_sdf1_ex06_1_0640s","Documentation")</f>
      </c>
      <c r="G260" s="0" t="b">
        <v>1</v>
      </c>
    </row>
    <row r="261">
      <c r="A261" s="0" t="s">
        <v>739</v>
      </c>
      <c r="B261" s="0" t="s">
        <v>740</v>
      </c>
      <c r="C261" s="0" t="s">
        <v>537</v>
      </c>
      <c r="D261" s="2" t="s">
        <v>147</v>
      </c>
      <c r="E261" s="2" t="s">
        <v>741</v>
      </c>
      <c r="F261" s="3">
        <f>HYPERLINK("https://www.framinghamheartstudy.org/phenotypic-data/l_spla2_2001_m_0563s/","Documentation")</f>
      </c>
      <c r="G261" s="0" t="b">
        <v>1</v>
      </c>
    </row>
    <row r="262">
      <c r="A262" s="0" t="s">
        <v>742</v>
      </c>
      <c r="B262" s="0" t="s">
        <v>743</v>
      </c>
      <c r="C262" s="0" t="s">
        <v>537</v>
      </c>
      <c r="D262" s="2" t="s">
        <v>143</v>
      </c>
      <c r="E262" s="2" t="s">
        <v>744</v>
      </c>
      <c r="F262" s="3">
        <f>HYPERLINK("https://www.framinghamheartstudy.org/l_srankl_ex07_1b_1044s/","Documentation")</f>
      </c>
      <c r="G262" s="0" t="b">
        <v>1</v>
      </c>
    </row>
    <row r="263">
      <c r="A263" s="0" t="s">
        <v>745</v>
      </c>
      <c r="B263" s="0" t="s">
        <v>746</v>
      </c>
      <c r="C263" s="0" t="s">
        <v>35</v>
      </c>
      <c r="D263" s="2" t="s">
        <v>19</v>
      </c>
      <c r="E263" s="2" t="s">
        <v>747</v>
      </c>
      <c r="F263" s="3">
        <f>HYPERLINK("https://www.framinghamheartstudy.org/phenotypic-data/l_sst2_ex06_1_0532s","Documentation")</f>
      </c>
      <c r="G263" s="0" t="b">
        <v>1</v>
      </c>
    </row>
    <row r="264">
      <c r="A264" s="0" t="s">
        <v>748</v>
      </c>
      <c r="B264" s="0" t="s">
        <v>749</v>
      </c>
      <c r="C264" s="0" t="s">
        <v>750</v>
      </c>
      <c r="D264" s="2" t="s">
        <v>10</v>
      </c>
      <c r="E264" s="2" t="s">
        <v>707</v>
      </c>
      <c r="F264" s="3">
        <f>HYPERLINK("https://www.framinghamheartstudy.org/phenotypic-data/l_tau_2011_a_1022s","Documentation")</f>
      </c>
      <c r="G264" s="0" t="b">
        <v>1</v>
      </c>
    </row>
    <row r="265">
      <c r="A265" s="0" t="s">
        <v>751</v>
      </c>
      <c r="B265" s="0" t="s">
        <v>752</v>
      </c>
      <c r="C265" s="0" t="s">
        <v>753</v>
      </c>
      <c r="D265" s="2" t="s">
        <v>441</v>
      </c>
      <c r="E265" s="2" t="s">
        <v>754</v>
      </c>
      <c r="F265" s="3">
        <f>HYPERLINK("https://www.framinghamheartstudy.org/l_telomere_2005_m_1161s/","Documentation")</f>
      </c>
      <c r="G265" s="0" t="b">
        <v>1</v>
      </c>
    </row>
    <row r="266">
      <c r="A266" s="0" t="s">
        <v>755</v>
      </c>
      <c r="B266" s="0" t="s">
        <v>756</v>
      </c>
      <c r="C266" s="0" t="s">
        <v>757</v>
      </c>
      <c r="D266" s="2" t="s">
        <v>147</v>
      </c>
      <c r="E266" s="2" t="s">
        <v>758</v>
      </c>
      <c r="F266" s="3">
        <f>HYPERLINK("https://www.framinghamheartstudy.org/phenotypic-data/l_thrmbxn_ex08_1b_1068s/","Documentation")</f>
      </c>
      <c r="G266" s="0" t="b">
        <v>1</v>
      </c>
    </row>
    <row r="267">
      <c r="A267" s="0" t="s">
        <v>759</v>
      </c>
      <c r="B267" s="0" t="s">
        <v>760</v>
      </c>
      <c r="C267" s="0" t="s">
        <v>35</v>
      </c>
      <c r="D267" s="2" t="s">
        <v>19</v>
      </c>
      <c r="E267" s="2" t="s">
        <v>758</v>
      </c>
      <c r="F267" s="3">
        <f>HYPERLINK("https://www.framinghamheartstudy.org/phenotypic-data/l_umtbl_ex06_1_0742s","Documentation")</f>
      </c>
      <c r="G267" s="0" t="b">
        <v>1</v>
      </c>
    </row>
    <row r="268">
      <c r="A268" s="0" t="s">
        <v>761</v>
      </c>
      <c r="B268" s="0" t="s">
        <v>762</v>
      </c>
      <c r="C268" s="0" t="s">
        <v>763</v>
      </c>
      <c r="D268" s="2" t="s">
        <v>143</v>
      </c>
      <c r="E268" s="2" t="s">
        <v>764</v>
      </c>
      <c r="F268" s="3">
        <f>HYPERLINK("https://www.framinghamheartstudy.org/phenotypic-data/l_uralcrea_ex07_1b_0380s","Documentation")</f>
      </c>
      <c r="G268" s="0" t="b">
        <v>1</v>
      </c>
    </row>
    <row r="269">
      <c r="A269" s="0" t="s">
        <v>765</v>
      </c>
      <c r="B269" s="0" t="s">
        <v>766</v>
      </c>
      <c r="C269" s="0" t="s">
        <v>537</v>
      </c>
      <c r="D269" s="2" t="s">
        <v>147</v>
      </c>
      <c r="E269" s="2" t="s">
        <v>767</v>
      </c>
      <c r="F269" s="3">
        <f>HYPERLINK("https://www.framinghamheartstudy.org/phenotypic-data/l_urcapho_ex07_1b_0929s/","Documentation")</f>
      </c>
      <c r="G269" s="0" t="b">
        <v>1</v>
      </c>
    </row>
    <row r="270">
      <c r="A270" s="0" t="s">
        <v>768</v>
      </c>
      <c r="B270" s="0" t="s">
        <v>769</v>
      </c>
      <c r="C270" s="0" t="s">
        <v>770</v>
      </c>
      <c r="D270" s="2" t="s">
        <v>143</v>
      </c>
      <c r="E270" s="2" t="s">
        <v>771</v>
      </c>
      <c r="F270" s="3">
        <f>HYPERLINK("https://www.framinghamheartstudy.org/phenotypic-data/l_urine24_ex09_1b_0857s","Documentation")</f>
      </c>
      <c r="G270" s="0" t="b">
        <v>1</v>
      </c>
    </row>
    <row r="271">
      <c r="A271" s="0" t="s">
        <v>772</v>
      </c>
      <c r="B271" s="0" t="s">
        <v>773</v>
      </c>
      <c r="C271" s="0" t="s">
        <v>60</v>
      </c>
      <c r="D271" s="2" t="s">
        <v>24</v>
      </c>
      <c r="E271" s="2" t="s">
        <v>774</v>
      </c>
      <c r="F271" s="3">
        <f>HYPERLINK("https://www.framinghamheartstudy.org/phenotypic-data/l_vitb612f_ex01_3_0488s","Documentation")</f>
      </c>
      <c r="G271" s="0" t="b">
        <v>1</v>
      </c>
    </row>
    <row r="272">
      <c r="A272" s="0" t="s">
        <v>775</v>
      </c>
      <c r="B272" s="0" t="s">
        <v>776</v>
      </c>
      <c r="C272" s="0" t="s">
        <v>777</v>
      </c>
      <c r="D272" s="2" t="s">
        <v>40</v>
      </c>
      <c r="E272" s="2" t="s">
        <v>778</v>
      </c>
      <c r="F272" s="3">
        <f>HYPERLINK("https://www.framinghamheartstudy.org/phenotypic-data/laba0_20s","Documentation")</f>
      </c>
      <c r="G272" s="0" t="b">
        <v>1</v>
      </c>
    </row>
    <row r="273">
      <c r="A273" s="0" t="s">
        <v>779</v>
      </c>
      <c r="B273" s="0" t="s">
        <v>780</v>
      </c>
      <c r="C273" s="0" t="s">
        <v>27</v>
      </c>
      <c r="D273" s="2" t="s">
        <v>19</v>
      </c>
      <c r="E273" s="2" t="s">
        <v>781</v>
      </c>
      <c r="F273" s="3">
        <f>HYPERLINK("https://www.framinghamheartstudy.org/phenotypic-data/laba1_5s","Documentation")</f>
      </c>
      <c r="G273" s="0" t="b">
        <v>1</v>
      </c>
    </row>
    <row r="274">
      <c r="A274" s="0" t="s">
        <v>782</v>
      </c>
      <c r="B274" s="0" t="s">
        <v>783</v>
      </c>
      <c r="C274" s="0" t="s">
        <v>35</v>
      </c>
      <c r="D274" s="2" t="s">
        <v>19</v>
      </c>
      <c r="E274" s="2" t="s">
        <v>784</v>
      </c>
      <c r="F274" s="3">
        <f>HYPERLINK("https://www.framinghamheartstudy.org/phenotypic-data/laba1_6s","Documentation")</f>
      </c>
      <c r="G274" s="0" t="b">
        <v>1</v>
      </c>
    </row>
    <row r="275">
      <c r="A275" s="0" t="s">
        <v>785</v>
      </c>
      <c r="B275" s="0" t="s">
        <v>786</v>
      </c>
      <c r="C275" s="0" t="s">
        <v>18</v>
      </c>
      <c r="D275" s="2" t="s">
        <v>19</v>
      </c>
      <c r="E275" s="2" t="s">
        <v>787</v>
      </c>
      <c r="F275" s="3">
        <f>HYPERLINK("https://www.framinghamheartstudy.org/phenotypic-data/laba1_7s","Documentation")</f>
      </c>
      <c r="G275" s="0" t="b">
        <v>1</v>
      </c>
    </row>
    <row r="276">
      <c r="A276" s="0" t="s">
        <v>788</v>
      </c>
      <c r="B276" s="0" t="s">
        <v>789</v>
      </c>
      <c r="C276" s="0" t="s">
        <v>790</v>
      </c>
      <c r="D276" s="2" t="s">
        <v>19</v>
      </c>
      <c r="E276" s="2" t="s">
        <v>791</v>
      </c>
      <c r="F276" s="3">
        <f>HYPERLINK("https://www.framinghamheartstudy.org/phenotypic-data/lipids1_5s","Documentation")</f>
      </c>
      <c r="G276" s="0" t="b">
        <v>1</v>
      </c>
    </row>
    <row r="277">
      <c r="A277" s="0" t="s">
        <v>792</v>
      </c>
      <c r="B277" s="0" t="s">
        <v>793</v>
      </c>
      <c r="C277" s="0" t="s">
        <v>91</v>
      </c>
      <c r="D277" s="2" t="s">
        <v>19</v>
      </c>
      <c r="E277" s="2" t="s">
        <v>20</v>
      </c>
      <c r="F277" s="3">
        <f>HYPERLINK("https://www.framinghamheartstudy.org/phenotypic-data/liverct1_7s","Documentation")</f>
      </c>
      <c r="G277" s="0" t="b">
        <v>1</v>
      </c>
    </row>
    <row r="278">
      <c r="A278" s="0" t="s">
        <v>794</v>
      </c>
      <c r="B278" s="0" t="s">
        <v>793</v>
      </c>
      <c r="C278" s="0" t="s">
        <v>91</v>
      </c>
      <c r="D278" s="2" t="s">
        <v>24</v>
      </c>
      <c r="E278" s="2" t="s">
        <v>20</v>
      </c>
      <c r="F278" s="3">
        <f>HYPERLINK("https://www.framinghamheartstudy.org/phenotypic-data/liverct3_1s","Documentation")</f>
      </c>
      <c r="G278" s="0" t="b">
        <v>1</v>
      </c>
    </row>
    <row r="279">
      <c r="A279" s="0" t="s">
        <v>795</v>
      </c>
      <c r="B279" s="0" t="s">
        <v>796</v>
      </c>
      <c r="C279" s="0" t="s">
        <v>797</v>
      </c>
      <c r="D279" s="2" t="s">
        <v>19</v>
      </c>
      <c r="E279" s="2" t="s">
        <v>177</v>
      </c>
      <c r="F279" s="3">
        <f>HYPERLINK("https://www.framinghamheartstudy.org/phenotypic-data/lpa1_3s","Documentation")</f>
      </c>
      <c r="G279" s="0" t="b">
        <v>1</v>
      </c>
    </row>
    <row r="280">
      <c r="A280" s="0" t="s">
        <v>798</v>
      </c>
      <c r="B280" s="0" t="s">
        <v>799</v>
      </c>
      <c r="C280" s="0" t="s">
        <v>800</v>
      </c>
      <c r="D280" s="2" t="s">
        <v>103</v>
      </c>
      <c r="E280" s="2" t="s">
        <v>57</v>
      </c>
      <c r="F280" s="3">
        <f>HYPERLINK("https://www.framinghamheartstudy.org/phenotypic-data/mcarpel_98s","Documentation")</f>
      </c>
      <c r="G280" s="0" t="b">
        <v>1</v>
      </c>
    </row>
    <row r="281">
      <c r="A281" s="0" t="s">
        <v>801</v>
      </c>
      <c r="B281" s="0" t="s">
        <v>802</v>
      </c>
      <c r="C281" s="0" t="s">
        <v>231</v>
      </c>
      <c r="D281" s="2" t="s">
        <v>40</v>
      </c>
      <c r="E281" s="2" t="s">
        <v>803</v>
      </c>
      <c r="F281" s="3">
        <f>HYPERLINK("https://www.framinghamheartstudy.org/phenotypic-data/meds0_28s","Documentation")</f>
      </c>
      <c r="G281" s="0" t="b">
        <v>1</v>
      </c>
    </row>
    <row r="282">
      <c r="A282" s="0" t="s">
        <v>804</v>
      </c>
      <c r="B282" s="0" t="s">
        <v>805</v>
      </c>
      <c r="C282" s="0" t="s">
        <v>47</v>
      </c>
      <c r="D282" s="2" t="s">
        <v>19</v>
      </c>
      <c r="E282" s="2" t="s">
        <v>803</v>
      </c>
      <c r="F282" s="3">
        <f>HYPERLINK("https://www.framinghamheartstudy.org/phenotypic-data/meds1_8s","Documentation")</f>
      </c>
      <c r="G282" s="0" t="b">
        <v>1</v>
      </c>
    </row>
    <row r="283">
      <c r="A283" s="0" t="s">
        <v>806</v>
      </c>
      <c r="B283" s="0" t="s">
        <v>807</v>
      </c>
      <c r="C283" s="0" t="s">
        <v>60</v>
      </c>
      <c r="D283" s="2" t="s">
        <v>24</v>
      </c>
      <c r="E283" s="2" t="s">
        <v>803</v>
      </c>
      <c r="F283" s="3">
        <f>HYPERLINK("https://www.framinghamheartstudy.org/phenotypic-data/meds3_1s","Documentation")</f>
      </c>
      <c r="G283" s="0" t="b">
        <v>1</v>
      </c>
    </row>
    <row r="284">
      <c r="A284" s="0" t="s">
        <v>808</v>
      </c>
      <c r="B284" s="0" t="s">
        <v>809</v>
      </c>
      <c r="C284" s="0" t="s">
        <v>160</v>
      </c>
      <c r="D284" s="2" t="s">
        <v>19</v>
      </c>
      <c r="E284" s="2" t="s">
        <v>810</v>
      </c>
      <c r="F284" s="3">
        <f>HYPERLINK("https://www.framinghamheartstudy.org/phenotypic-data/menarche1_7s","Documentation")</f>
      </c>
      <c r="G284" s="0" t="b">
        <v>1</v>
      </c>
    </row>
    <row r="285">
      <c r="A285" s="0" t="s">
        <v>811</v>
      </c>
      <c r="B285" s="0" t="s">
        <v>812</v>
      </c>
      <c r="C285" s="0" t="s">
        <v>813</v>
      </c>
      <c r="D285" s="2" t="s">
        <v>19</v>
      </c>
      <c r="E285" s="2" t="s">
        <v>814</v>
      </c>
      <c r="F285" s="3">
        <f>HYPERLINK("https://www.framinghamheartstudy.org/phenotypic-data/meno1_8s","Documentation")</f>
      </c>
      <c r="G285" s="0" t="b">
        <v>1</v>
      </c>
    </row>
    <row r="286">
      <c r="A286" s="0" t="s">
        <v>815</v>
      </c>
      <c r="B286" s="0" t="s">
        <v>816</v>
      </c>
      <c r="C286" s="0" t="s">
        <v>44</v>
      </c>
      <c r="D286" s="2" t="s">
        <v>19</v>
      </c>
      <c r="E286" s="2" t="s">
        <v>442</v>
      </c>
      <c r="F286" s="3">
        <f>HYPERLINK("https://www.framinghamheartstudy.org/phenotypic-data/mest1_7s","Documentation")</f>
      </c>
      <c r="G286" s="0" t="b">
        <v>1</v>
      </c>
    </row>
    <row r="287">
      <c r="A287" s="0" t="s">
        <v>817</v>
      </c>
      <c r="B287" s="0" t="s">
        <v>818</v>
      </c>
      <c r="C287" s="0" t="s">
        <v>819</v>
      </c>
      <c r="D287" s="2" t="s">
        <v>40</v>
      </c>
      <c r="E287" s="2" t="s">
        <v>814</v>
      </c>
      <c r="F287" s="3">
        <f>HYPERLINK("https://www.framinghamheartstudy.org/phenotypic-data/mnp0_14s","Documentation")</f>
      </c>
      <c r="G287" s="0" t="b">
        <v>1</v>
      </c>
    </row>
    <row r="288">
      <c r="A288" s="0" t="s">
        <v>820</v>
      </c>
      <c r="B288" s="0" t="s">
        <v>821</v>
      </c>
      <c r="C288" s="0" t="s">
        <v>35</v>
      </c>
      <c r="D288" s="2" t="s">
        <v>19</v>
      </c>
      <c r="E288" s="2" t="s">
        <v>822</v>
      </c>
      <c r="F288" s="3">
        <f>HYPERLINK("https://www.framinghamheartstudy.org/phenotypic-data/natpep1_6s","Documentation")</f>
      </c>
      <c r="G288" s="0" t="b">
        <v>1</v>
      </c>
    </row>
    <row r="289">
      <c r="A289" s="0" t="s">
        <v>823</v>
      </c>
      <c r="B289" s="0" t="s">
        <v>824</v>
      </c>
      <c r="C289" s="0" t="s">
        <v>44</v>
      </c>
      <c r="D289" s="2" t="s">
        <v>19</v>
      </c>
      <c r="E289" s="2" t="s">
        <v>825</v>
      </c>
      <c r="F289" s="3">
        <f>HYPERLINK("https://www.framinghamheartstudy.org/phenotypic-data/ntx1_7s","Documentation")</f>
      </c>
      <c r="G289" s="0" t="b">
        <v>1</v>
      </c>
    </row>
    <row r="290">
      <c r="A290" s="0" t="s">
        <v>826</v>
      </c>
      <c r="B290" s="0" t="s">
        <v>827</v>
      </c>
      <c r="C290" s="0" t="s">
        <v>828</v>
      </c>
      <c r="D290" s="2" t="s">
        <v>103</v>
      </c>
      <c r="E290" s="2" t="s">
        <v>57</v>
      </c>
      <c r="F290" s="3">
        <f>HYPERLINK("https://www.framinghamheartstudy.org/phenotypic-data/oss_1995s","Documentation")</f>
      </c>
      <c r="G290" s="0" t="b">
        <v>1</v>
      </c>
    </row>
    <row r="291">
      <c r="A291" s="0" t="s">
        <v>829</v>
      </c>
      <c r="B291" s="0" t="s">
        <v>830</v>
      </c>
      <c r="C291" s="0" t="s">
        <v>44</v>
      </c>
      <c r="D291" s="2" t="s">
        <v>19</v>
      </c>
      <c r="E291" s="2" t="s">
        <v>735</v>
      </c>
      <c r="F291" s="3">
        <f>HYPERLINK("https://www.framinghamheartstudy.org/phenotypic-data/ostcal1_7s","Documentation")</f>
      </c>
      <c r="G291" s="0" t="b">
        <v>1</v>
      </c>
    </row>
    <row r="292">
      <c r="A292" s="0" t="s">
        <v>831</v>
      </c>
      <c r="B292" s="0" t="s">
        <v>832</v>
      </c>
      <c r="C292" s="0" t="s">
        <v>23</v>
      </c>
      <c r="D292" s="2" t="s">
        <v>24</v>
      </c>
      <c r="E292" s="2" t="s">
        <v>833</v>
      </c>
      <c r="F292" s="3">
        <f>HYPERLINK("https://www.framinghamheartstudy.org/phenotypic-data/pai3_1s","Documentation")</f>
      </c>
      <c r="G292" s="0" t="b">
        <v>1</v>
      </c>
    </row>
    <row r="293">
      <c r="A293" s="0" t="s">
        <v>834</v>
      </c>
      <c r="B293" s="0" t="s">
        <v>835</v>
      </c>
      <c r="C293" s="0" t="s">
        <v>836</v>
      </c>
      <c r="D293" s="2" t="s">
        <v>40</v>
      </c>
      <c r="E293" s="2" t="s">
        <v>107</v>
      </c>
      <c r="F293" s="3">
        <f>HYPERLINK("https://www.framinghamheartstudy.org/phenotypic-data/pft0_19s","Documentation")</f>
      </c>
      <c r="G293" s="0" t="b">
        <v>1</v>
      </c>
    </row>
    <row r="294">
      <c r="A294" s="0" t="s">
        <v>837</v>
      </c>
      <c r="B294" s="0" t="s">
        <v>835</v>
      </c>
      <c r="C294" s="0" t="s">
        <v>137</v>
      </c>
      <c r="D294" s="2" t="s">
        <v>19</v>
      </c>
      <c r="E294" s="2" t="s">
        <v>107</v>
      </c>
      <c r="F294" s="3">
        <f>HYPERLINK("https://www.framinghamheartstudy.org/phenotypic-data/pft1_3s","Documentation")</f>
      </c>
      <c r="G294" s="0" t="b">
        <v>1</v>
      </c>
    </row>
    <row r="295">
      <c r="A295" s="0" t="s">
        <v>838</v>
      </c>
      <c r="B295" s="0" t="s">
        <v>839</v>
      </c>
      <c r="C295" s="0" t="s">
        <v>27</v>
      </c>
      <c r="D295" s="2" t="s">
        <v>19</v>
      </c>
      <c r="E295" s="2" t="s">
        <v>107</v>
      </c>
      <c r="F295" s="3">
        <f>HYPERLINK("https://www.framinghamheartstudy.org/phenotypic-data/pft1_5s","Documentation")</f>
      </c>
      <c r="G295" s="0" t="b">
        <v>1</v>
      </c>
    </row>
    <row r="296">
      <c r="A296" s="0" t="s">
        <v>840</v>
      </c>
      <c r="B296" s="0" t="s">
        <v>835</v>
      </c>
      <c r="C296" s="0" t="s">
        <v>31</v>
      </c>
      <c r="D296" s="2" t="s">
        <v>19</v>
      </c>
      <c r="E296" s="2" t="s">
        <v>107</v>
      </c>
      <c r="F296" s="3">
        <f>HYPERLINK("https://www.framinghamheartstudy.org/phenotypic-data/pft1_6s","Documentation")</f>
      </c>
      <c r="G296" s="0" t="b">
        <v>1</v>
      </c>
    </row>
    <row r="297">
      <c r="A297" s="0" t="s">
        <v>841</v>
      </c>
      <c r="B297" s="0" t="s">
        <v>835</v>
      </c>
      <c r="C297" s="0" t="s">
        <v>44</v>
      </c>
      <c r="D297" s="2" t="s">
        <v>19</v>
      </c>
      <c r="E297" s="2" t="s">
        <v>107</v>
      </c>
      <c r="F297" s="3">
        <f>HYPERLINK("https://www.framinghamheartstudy.org/phenotypic-data/pft1_7s","Documentation")</f>
      </c>
      <c r="G297" s="0" t="b">
        <v>1</v>
      </c>
    </row>
    <row r="298">
      <c r="A298" s="0" t="s">
        <v>842</v>
      </c>
      <c r="B298" s="0" t="s">
        <v>835</v>
      </c>
      <c r="C298" s="0" t="s">
        <v>47</v>
      </c>
      <c r="D298" s="2" t="s">
        <v>19</v>
      </c>
      <c r="E298" s="2" t="s">
        <v>107</v>
      </c>
      <c r="F298" s="3">
        <f>HYPERLINK("https://www.framinghamheartstudy.org/phenotypic-data/pft1_8s","Documentation")</f>
      </c>
      <c r="G298" s="0" t="b">
        <v>1</v>
      </c>
    </row>
    <row r="299">
      <c r="A299" s="0" t="s">
        <v>843</v>
      </c>
      <c r="B299" s="0" t="s">
        <v>835</v>
      </c>
      <c r="C299" s="0" t="s">
        <v>60</v>
      </c>
      <c r="D299" s="2" t="s">
        <v>24</v>
      </c>
      <c r="E299" s="2" t="s">
        <v>107</v>
      </c>
      <c r="F299" s="3">
        <f>HYPERLINK("https://www.framinghamheartstudy.org/phenotypic-data/pft3_1s","Documentation")</f>
      </c>
      <c r="G299" s="0" t="b">
        <v>1</v>
      </c>
    </row>
    <row r="300">
      <c r="A300" s="0" t="s">
        <v>844</v>
      </c>
      <c r="B300" s="0" t="s">
        <v>845</v>
      </c>
      <c r="C300" s="0" t="s">
        <v>274</v>
      </c>
      <c r="D300" s="2" t="s">
        <v>19</v>
      </c>
      <c r="E300" s="2" t="s">
        <v>670</v>
      </c>
      <c r="F300" s="3">
        <f>HYPERLINK("https://www.framinghamheartstudy.org/phenotypic-data/platagg1_5s","Documentation")</f>
      </c>
      <c r="G300" s="0" t="b">
        <v>1</v>
      </c>
    </row>
    <row r="301">
      <c r="A301" s="0" t="s">
        <v>846</v>
      </c>
      <c r="B301" s="0" t="s">
        <v>847</v>
      </c>
      <c r="C301" s="0" t="s">
        <v>848</v>
      </c>
      <c r="D301" s="2" t="s">
        <v>103</v>
      </c>
      <c r="E301" s="2" t="s">
        <v>849</v>
      </c>
      <c r="F301" s="3">
        <f>HYPERLINK("https://www.framinghamheartstudy.org/phenotypic-data/psipi_2003s","Documentation")</f>
      </c>
      <c r="G301" s="0" t="b">
        <v>1</v>
      </c>
    </row>
    <row r="302">
      <c r="A302" s="0" t="s">
        <v>850</v>
      </c>
      <c r="B302" s="0" t="s">
        <v>851</v>
      </c>
      <c r="C302" s="0" t="s">
        <v>852</v>
      </c>
      <c r="D302" s="2" t="s">
        <v>103</v>
      </c>
      <c r="E302" s="2" t="s">
        <v>849</v>
      </c>
      <c r="F302" s="3">
        <f>HYPERLINK("https://www.framinghamheartstudy.org/phenotypic-data/psipr_2003s","Documentation")</f>
      </c>
      <c r="G302" s="0" t="b">
        <v>1</v>
      </c>
    </row>
    <row r="303">
      <c r="A303" s="0" t="s">
        <v>853</v>
      </c>
      <c r="B303" s="0" t="s">
        <v>854</v>
      </c>
      <c r="C303" s="0" t="s">
        <v>797</v>
      </c>
      <c r="D303" s="2" t="s">
        <v>19</v>
      </c>
      <c r="E303" s="2" t="s">
        <v>293</v>
      </c>
      <c r="F303" s="3">
        <f>HYPERLINK("https://www.framinghamheartstudy.org/phenotypic-data/psych1_3s","Documentation")</f>
      </c>
      <c r="G303" s="0" t="b">
        <v>1</v>
      </c>
    </row>
    <row r="304">
      <c r="A304" s="0" t="s">
        <v>855</v>
      </c>
      <c r="B304" s="0" t="s">
        <v>856</v>
      </c>
      <c r="C304" s="0" t="s">
        <v>857</v>
      </c>
      <c r="D304" s="2" t="s">
        <v>384</v>
      </c>
      <c r="E304" s="2" t="s">
        <v>858</v>
      </c>
      <c r="F304" s="3">
        <f>HYPERLINK("https://www.framinghamheartstudy.org/phenotypic-data/q_berkman_2009_m_0635s/","Documentation")</f>
      </c>
      <c r="G304" s="0" t="b">
        <v>1</v>
      </c>
    </row>
    <row r="305">
      <c r="A305" s="0" t="s">
        <v>859</v>
      </c>
      <c r="B305" s="0" t="s">
        <v>860</v>
      </c>
      <c r="C305" s="0" t="s">
        <v>861</v>
      </c>
      <c r="D305" s="2" t="s">
        <v>384</v>
      </c>
      <c r="E305" s="2" t="s">
        <v>862</v>
      </c>
      <c r="F305" s="3">
        <f>HYPERLINK("https://www.framinghamheartstudy.org/phenotypic-data/q_cesd_2009_m_0570s","Documentation")</f>
      </c>
      <c r="G305" s="0" t="b">
        <v>1</v>
      </c>
    </row>
    <row r="306">
      <c r="A306" s="0" t="s">
        <v>863</v>
      </c>
      <c r="B306" s="0" t="s">
        <v>864</v>
      </c>
      <c r="C306" s="0" t="s">
        <v>137</v>
      </c>
      <c r="D306" s="2" t="s">
        <v>131</v>
      </c>
      <c r="E306" s="2" t="s">
        <v>865</v>
      </c>
      <c r="F306" s="3">
        <f>HYPERLINK("https://www.framinghamheartstudy.org/phenotypic-data/q_mbiome_ex03_3b_1604s/","Documentation")</f>
      </c>
      <c r="G306" s="0" t="b">
        <v>1</v>
      </c>
    </row>
    <row r="307">
      <c r="A307" s="0" t="s">
        <v>866</v>
      </c>
      <c r="B307" s="0" t="s">
        <v>867</v>
      </c>
      <c r="C307" s="0" t="s">
        <v>868</v>
      </c>
      <c r="D307" s="2" t="s">
        <v>19</v>
      </c>
      <c r="E307" s="2" t="s">
        <v>810</v>
      </c>
      <c r="F307" s="3">
        <f>HYPERLINK("https://www.framinghamheartstudy.org/phenotypic-data/q_mnshist_2001_1_0650s","Documentation")</f>
      </c>
      <c r="G307" s="0" t="b">
        <v>1</v>
      </c>
    </row>
    <row r="308">
      <c r="A308" s="0" t="s">
        <v>869</v>
      </c>
      <c r="B308" s="0" t="s">
        <v>870</v>
      </c>
      <c r="C308" s="0" t="s">
        <v>871</v>
      </c>
      <c r="D308" s="2" t="s">
        <v>123</v>
      </c>
      <c r="E308" s="2" t="s">
        <v>293</v>
      </c>
      <c r="F308" s="3">
        <f>HYPERLINK("https://www.framinghamheartstudy.org/phenotypic-data/q_omnirace_ex02_7_1886s/","Documentation")</f>
      </c>
      <c r="G308" s="0" t="b">
        <v>1</v>
      </c>
    </row>
    <row r="309">
      <c r="A309" s="0" t="s">
        <v>872</v>
      </c>
      <c r="B309" s="0" t="s">
        <v>873</v>
      </c>
      <c r="C309" s="0" t="s">
        <v>77</v>
      </c>
      <c r="D309" s="2" t="s">
        <v>119</v>
      </c>
      <c r="E309" s="2" t="s">
        <v>57</v>
      </c>
      <c r="F309" s="3">
        <f>HYPERLINK("https://www.framinghamheartstudy.org/phenotypic-data/q_osteo_ex02_2_1242s/","Documentation")</f>
      </c>
      <c r="G309" s="0" t="b">
        <v>1</v>
      </c>
    </row>
    <row r="310">
      <c r="A310" s="0" t="s">
        <v>874</v>
      </c>
      <c r="B310" s="0" t="s">
        <v>873</v>
      </c>
      <c r="C310" s="0" t="s">
        <v>77</v>
      </c>
      <c r="D310" s="2" t="s">
        <v>127</v>
      </c>
      <c r="E310" s="2" t="s">
        <v>57</v>
      </c>
      <c r="F310" s="3">
        <f>HYPERLINK("https://www.framinghamheartstudy.org/phenotypic-data/q_osteo_ex02_72_1244s/ ","Documentation")</f>
      </c>
      <c r="G310" s="0" t="b">
        <v>1</v>
      </c>
    </row>
    <row r="311">
      <c r="A311" s="0" t="s">
        <v>875</v>
      </c>
      <c r="B311" s="0" t="s">
        <v>876</v>
      </c>
      <c r="C311" s="0" t="s">
        <v>877</v>
      </c>
      <c r="D311" s="2" t="s">
        <v>40</v>
      </c>
      <c r="E311" s="2" t="s">
        <v>878</v>
      </c>
      <c r="F311" s="3">
        <f>HYPERLINK("https://www.framinghamheartstudy.org/phenotypic-data/q_psysocal_ex10_0_0636s/","Documentation")</f>
      </c>
      <c r="G311" s="0" t="b">
        <v>1</v>
      </c>
    </row>
    <row r="312">
      <c r="A312" s="0" t="s">
        <v>879</v>
      </c>
      <c r="B312" s="0" t="s">
        <v>880</v>
      </c>
      <c r="C312" s="0" t="s">
        <v>877</v>
      </c>
      <c r="D312" s="2" t="s">
        <v>40</v>
      </c>
      <c r="E312" s="2" t="s">
        <v>881</v>
      </c>
      <c r="F312" s="3">
        <f>HYPERLINK("https://www.framinghamheartstudy.org/phenotypic-data/q_psysocalp_ex10_0_0657s","Documentation")</f>
      </c>
      <c r="G312" s="0" t="b">
        <v>1</v>
      </c>
    </row>
    <row r="313">
      <c r="A313" s="0" t="s">
        <v>882</v>
      </c>
      <c r="B313" s="0" t="s">
        <v>883</v>
      </c>
      <c r="C313" s="0" t="s">
        <v>87</v>
      </c>
      <c r="D313" s="2" t="s">
        <v>441</v>
      </c>
      <c r="E313" s="2" t="s">
        <v>57</v>
      </c>
      <c r="F313" s="3">
        <f>HYPERLINK("https://www.framinghamheartstudy.org/phenotypic-data/qctvfx_2005s","Documentation")</f>
      </c>
      <c r="G313" s="0" t="b">
        <v>1</v>
      </c>
    </row>
    <row r="314">
      <c r="A314" s="0" t="s">
        <v>884</v>
      </c>
      <c r="B314" s="0" t="s">
        <v>885</v>
      </c>
      <c r="C314" s="0" t="s">
        <v>886</v>
      </c>
      <c r="D314" s="2" t="s">
        <v>19</v>
      </c>
      <c r="E314" s="2" t="s">
        <v>57</v>
      </c>
      <c r="F314" s="3">
        <f>HYPERLINK("https://www.framinghamheartstudy.org/phenotypic-data/quad1_7s","Documentation")</f>
      </c>
      <c r="G314" s="0" t="b">
        <v>1</v>
      </c>
    </row>
    <row r="315">
      <c r="A315" s="0" t="s">
        <v>887</v>
      </c>
      <c r="B315" s="0" t="s">
        <v>888</v>
      </c>
      <c r="C315" s="0" t="s">
        <v>60</v>
      </c>
      <c r="D315" s="2" t="s">
        <v>24</v>
      </c>
      <c r="E315" s="2" t="s">
        <v>889</v>
      </c>
      <c r="F315" s="3">
        <f>HYPERLINK("https://www.framinghamheartstudy.org/phenotypic-data/renaldo3_1s","Documentation")</f>
      </c>
      <c r="G315" s="0" t="b">
        <v>1</v>
      </c>
    </row>
    <row r="316">
      <c r="A316" s="0" t="s">
        <v>890</v>
      </c>
      <c r="B316" s="0" t="s">
        <v>891</v>
      </c>
      <c r="C316" s="0" t="s">
        <v>35</v>
      </c>
      <c r="D316" s="2" t="s">
        <v>19</v>
      </c>
      <c r="E316" s="2" t="s">
        <v>892</v>
      </c>
      <c r="F316" s="3">
        <f>HYPERLINK("https://www.framinghamheartstudy.org/phenotypic-data/renin1_6s","Documentation")</f>
      </c>
      <c r="G316" s="0" t="b">
        <v>1</v>
      </c>
    </row>
    <row r="317">
      <c r="A317" s="0" t="s">
        <v>893</v>
      </c>
      <c r="B317" s="0" t="s">
        <v>894</v>
      </c>
      <c r="C317" s="0" t="s">
        <v>895</v>
      </c>
      <c r="D317" s="2" t="s">
        <v>19</v>
      </c>
      <c r="E317" s="2" t="s">
        <v>293</v>
      </c>
      <c r="F317" s="3">
        <f>HYPERLINK("https://www.framinghamheartstudy.org/phenotypic-data/resp1_6s","Documentation")</f>
      </c>
      <c r="G317" s="0" t="b">
        <v>1</v>
      </c>
    </row>
    <row r="318">
      <c r="A318" s="0" t="s">
        <v>896</v>
      </c>
      <c r="B318" s="0" t="s">
        <v>897</v>
      </c>
      <c r="C318" s="0" t="s">
        <v>898</v>
      </c>
      <c r="D318" s="2" t="s">
        <v>40</v>
      </c>
      <c r="E318" s="2" t="s">
        <v>899</v>
      </c>
      <c r="F318" s="3">
        <f>HYPERLINK("https://www.framinghamheartstudy.org/phenotypic-data/rhd0_9s","Documentation")</f>
      </c>
      <c r="G318" s="0" t="b">
        <v>1</v>
      </c>
    </row>
    <row r="319">
      <c r="A319" s="0" t="s">
        <v>900</v>
      </c>
      <c r="B319" s="0" t="s">
        <v>901</v>
      </c>
      <c r="C319" s="0" t="s">
        <v>137</v>
      </c>
      <c r="D319" s="2" t="s">
        <v>19</v>
      </c>
      <c r="E319" s="2" t="s">
        <v>902</v>
      </c>
      <c r="F319" s="3">
        <f>HYPERLINK("https://www.framinghamheartstudy.org/phenotypic-data/sawin1_3s","Documentation")</f>
      </c>
      <c r="G319" s="0" t="b">
        <v>1</v>
      </c>
    </row>
    <row r="320">
      <c r="A320" s="0" t="s">
        <v>903</v>
      </c>
      <c r="B320" s="0" t="s">
        <v>904</v>
      </c>
      <c r="C320" s="0" t="s">
        <v>173</v>
      </c>
      <c r="D320" s="2" t="s">
        <v>19</v>
      </c>
      <c r="E320" s="2" t="s">
        <v>902</v>
      </c>
      <c r="F320" s="3">
        <f>HYPERLINK("https://www.framinghamheartstudy.org/phenotypic-data/sawin1_4s","Documentation")</f>
      </c>
      <c r="G320" s="0" t="b">
        <v>1</v>
      </c>
    </row>
    <row r="321">
      <c r="A321" s="0" t="s">
        <v>905</v>
      </c>
      <c r="B321" s="0" t="s">
        <v>906</v>
      </c>
      <c r="C321" s="0" t="s">
        <v>31</v>
      </c>
      <c r="D321" s="2" t="s">
        <v>19</v>
      </c>
      <c r="E321" s="2" t="s">
        <v>293</v>
      </c>
      <c r="F321" s="3">
        <f>HYPERLINK("https://www.framinghamheartstudy.org/phenotypic-data/sf36_1_6s","Documentation")</f>
      </c>
      <c r="G321" s="0" t="b">
        <v>1</v>
      </c>
    </row>
    <row r="322">
      <c r="A322" s="0" t="s">
        <v>907</v>
      </c>
      <c r="B322" s="0" t="s">
        <v>908</v>
      </c>
      <c r="C322" s="0" t="s">
        <v>60</v>
      </c>
      <c r="D322" s="2" t="s">
        <v>24</v>
      </c>
      <c r="E322" s="2" t="s">
        <v>909</v>
      </c>
      <c r="F322" s="3">
        <f>HYPERLINK("https://www.framinghamheartstudy.org/phenotypic-data/sflt3_1s","Documentation")</f>
      </c>
      <c r="G322" s="0" t="b">
        <v>1</v>
      </c>
    </row>
    <row r="323">
      <c r="A323" s="0" t="s">
        <v>910</v>
      </c>
      <c r="B323" s="0" t="s">
        <v>911</v>
      </c>
      <c r="C323" s="0" t="s">
        <v>912</v>
      </c>
      <c r="D323" s="2" t="s">
        <v>40</v>
      </c>
      <c r="E323" s="2" t="s">
        <v>913</v>
      </c>
      <c r="F323" s="3">
        <f>HYPERLINK("https://www.framinghamheartstudy.org/phenotypic-data/shorm0_21s","Documentation")</f>
      </c>
      <c r="G323" s="0" t="b">
        <v>1</v>
      </c>
    </row>
    <row r="324">
      <c r="A324" s="0" t="s">
        <v>914</v>
      </c>
      <c r="B324" s="0" t="s">
        <v>915</v>
      </c>
      <c r="C324" s="0" t="s">
        <v>77</v>
      </c>
      <c r="D324" s="2" t="s">
        <v>131</v>
      </c>
      <c r="E324" s="2" t="s">
        <v>41</v>
      </c>
      <c r="F324" s="3">
        <f>HYPERLINK("https://www.framinghamheartstudy.org/phenotypic-data/t_aabp_2011_m_0714s","Documentation")</f>
      </c>
      <c r="G324" s="0" t="b">
        <v>1</v>
      </c>
    </row>
    <row r="325">
      <c r="A325" s="0" t="s">
        <v>916</v>
      </c>
      <c r="B325" s="0" t="s">
        <v>917</v>
      </c>
      <c r="C325" s="0" t="s">
        <v>142</v>
      </c>
      <c r="D325" s="2" t="s">
        <v>143</v>
      </c>
      <c r="E325" s="2" t="s">
        <v>41</v>
      </c>
      <c r="F325" s="3">
        <f>HYPERLINK("https://www.framinghamheartstudy.org/phenotypic-data/t_aabp_ex09_1b_0948s","Documentation")</f>
      </c>
      <c r="G325" s="0" t="b">
        <v>1</v>
      </c>
    </row>
    <row r="326">
      <c r="A326" s="0" t="s">
        <v>918</v>
      </c>
      <c r="B326" s="0" t="s">
        <v>919</v>
      </c>
      <c r="C326" s="0" t="s">
        <v>920</v>
      </c>
      <c r="D326" s="2" t="s">
        <v>921</v>
      </c>
      <c r="E326" s="2" t="s">
        <v>922</v>
      </c>
      <c r="F326" s="3">
        <f>HYPERLINK(" https://www.framinghamheartstudy.org/phenotypic-data/t_autbrd_2023_a_1530s/","Documentation")</f>
      </c>
      <c r="G326" s="0" t="b">
        <v>1</v>
      </c>
    </row>
    <row r="327">
      <c r="A327" s="0" t="s">
        <v>923</v>
      </c>
      <c r="B327" s="0" t="s">
        <v>924</v>
      </c>
      <c r="C327" s="0" t="s">
        <v>925</v>
      </c>
      <c r="D327" s="2" t="s">
        <v>19</v>
      </c>
      <c r="E327" s="2" t="s">
        <v>57</v>
      </c>
      <c r="F327" s="3">
        <f>HYPERLINK("https://www.framinghamheartstudy.org/phenotypic-data/t_bmd_ex07_1_0104s_v1","Documentation")</f>
      </c>
      <c r="G327" s="0" t="b">
        <v>1</v>
      </c>
    </row>
    <row r="328">
      <c r="A328" s="0" t="s">
        <v>926</v>
      </c>
      <c r="B328" s="0" t="s">
        <v>927</v>
      </c>
      <c r="C328" s="0" t="s">
        <v>928</v>
      </c>
      <c r="D328" s="2" t="s">
        <v>19</v>
      </c>
      <c r="E328" s="2" t="s">
        <v>57</v>
      </c>
      <c r="F328" s="3">
        <f>HYPERLINK("https://www.framinghamheartstudy.org/phenotypic-data/t_bmdhs_2008_1_0748s","Documentation")</f>
      </c>
      <c r="G328" s="0" t="b">
        <v>1</v>
      </c>
    </row>
    <row r="329">
      <c r="A329" s="0" t="s">
        <v>929</v>
      </c>
      <c r="B329" s="0" t="s">
        <v>927</v>
      </c>
      <c r="C329" s="0" t="s">
        <v>930</v>
      </c>
      <c r="D329" s="2" t="s">
        <v>24</v>
      </c>
      <c r="E329" s="2" t="s">
        <v>57</v>
      </c>
      <c r="F329" s="3">
        <f>HYPERLINK("https://www.framinghamheartstudy.org/phenotypic-data/t_bmdhs_2009_3_0627s","Documentation")</f>
      </c>
      <c r="G329" s="0" t="b">
        <v>1</v>
      </c>
    </row>
    <row r="330">
      <c r="A330" s="0" t="s">
        <v>931</v>
      </c>
      <c r="B330" s="0" t="s">
        <v>927</v>
      </c>
      <c r="C330" s="0" t="s">
        <v>932</v>
      </c>
      <c r="D330" s="2" t="s">
        <v>24</v>
      </c>
      <c r="E330" s="2" t="s">
        <v>57</v>
      </c>
      <c r="F330" s="3">
        <f>HYPERLINK("https://www.framinghamheartstudy.org/phenotypic-data/t_bmdhs_2010_3_0626s","Documentation")</f>
      </c>
      <c r="G330" s="0" t="b">
        <v>1</v>
      </c>
    </row>
    <row r="331">
      <c r="A331" s="0" t="s">
        <v>933</v>
      </c>
      <c r="B331" s="0" t="s">
        <v>927</v>
      </c>
      <c r="C331" s="0" t="s">
        <v>934</v>
      </c>
      <c r="D331" s="2" t="s">
        <v>24</v>
      </c>
      <c r="E331" s="2" t="s">
        <v>57</v>
      </c>
      <c r="F331" s="3">
        <f>HYPERLINK("https://www.framinghamheartstudy.org/phenotypic-data/t_bmdhs_2011_3_0625s","Documentation")</f>
      </c>
      <c r="G331" s="0" t="b">
        <v>1</v>
      </c>
    </row>
    <row r="332">
      <c r="A332" s="0" t="s">
        <v>935</v>
      </c>
      <c r="B332" s="0" t="s">
        <v>936</v>
      </c>
      <c r="C332" s="0" t="s">
        <v>937</v>
      </c>
      <c r="D332" s="2" t="s">
        <v>119</v>
      </c>
      <c r="E332" s="2" t="s">
        <v>57</v>
      </c>
      <c r="F332" s="3">
        <f>HYPERLINK("https://www.framinghamheartstudy.org/phenotypic-data/t_bmdhs_ex02_2_0992s","Documentation")</f>
      </c>
      <c r="G332" s="0" t="b">
        <v>1</v>
      </c>
    </row>
    <row r="333">
      <c r="A333" s="0" t="s">
        <v>938</v>
      </c>
      <c r="B333" s="0" t="s">
        <v>927</v>
      </c>
      <c r="C333" s="0" t="s">
        <v>939</v>
      </c>
      <c r="D333" s="2" t="s">
        <v>127</v>
      </c>
      <c r="E333" s="2" t="s">
        <v>57</v>
      </c>
      <c r="F333" s="3">
        <f>HYPERLINK("https://www.framinghamheartstudy.org/t_bmdhs_ex02_72_1243s/","Documentation")</f>
      </c>
      <c r="G333" s="0" t="b">
        <v>1</v>
      </c>
    </row>
    <row r="334">
      <c r="A334" s="0" t="s">
        <v>940</v>
      </c>
      <c r="B334" s="0" t="s">
        <v>941</v>
      </c>
      <c r="C334" s="0" t="s">
        <v>942</v>
      </c>
      <c r="D334" s="2" t="s">
        <v>10</v>
      </c>
      <c r="E334" s="2" t="s">
        <v>943</v>
      </c>
      <c r="F334" s="3">
        <f>HYPERLINK("https://www.framinghamheartstudy.org/phenotypic-data/t_clockdct_2018_a_1360s/","Documentation")</f>
      </c>
      <c r="G334" s="0" t="b">
        <v>1</v>
      </c>
    </row>
    <row r="335">
      <c r="A335" s="0" t="s">
        <v>944</v>
      </c>
      <c r="B335" s="0" t="s">
        <v>945</v>
      </c>
      <c r="C335" s="0" t="s">
        <v>137</v>
      </c>
      <c r="D335" s="2" t="s">
        <v>131</v>
      </c>
      <c r="E335" s="2" t="s">
        <v>946</v>
      </c>
      <c r="F335" s="3">
        <f>HYPERLINK("https://www.framinghamheartstudy.org/phenotypic-data/t_cpetvc02_ex03_3b_1383s/ ","Documentation")</f>
      </c>
      <c r="G335" s="0" t="b">
        <v>1</v>
      </c>
    </row>
    <row r="336">
      <c r="A336" s="0" t="s">
        <v>947</v>
      </c>
      <c r="B336" s="0" t="s">
        <v>948</v>
      </c>
      <c r="C336" s="0" t="s">
        <v>949</v>
      </c>
      <c r="D336" s="2" t="s">
        <v>688</v>
      </c>
      <c r="E336" s="2" t="s">
        <v>20</v>
      </c>
      <c r="F336" s="3">
        <f>HYPERLINK("https://www.framinghamheartstudy.org/phenotypic-data/t_ctabaac_2011_m_0668s","Documentation")</f>
      </c>
      <c r="G336" s="0" t="b">
        <v>1</v>
      </c>
    </row>
    <row r="337">
      <c r="A337" s="0" t="s">
        <v>950</v>
      </c>
      <c r="B337" s="0" t="s">
        <v>951</v>
      </c>
      <c r="C337" s="0" t="s">
        <v>949</v>
      </c>
      <c r="D337" s="2" t="s">
        <v>688</v>
      </c>
      <c r="E337" s="2" t="s">
        <v>20</v>
      </c>
      <c r="F337" s="3">
        <f>HYPERLINK("https://www.framinghamheartstudy.org/phenotypic-data/t_ctabfat_2011_m_0669s","Documentation")</f>
      </c>
      <c r="G337" s="0" t="b">
        <v>1</v>
      </c>
    </row>
    <row r="338">
      <c r="A338" s="0" t="s">
        <v>952</v>
      </c>
      <c r="B338" s="0" t="s">
        <v>953</v>
      </c>
      <c r="C338" s="0" t="s">
        <v>949</v>
      </c>
      <c r="D338" s="2" t="s">
        <v>688</v>
      </c>
      <c r="E338" s="2" t="s">
        <v>20</v>
      </c>
      <c r="F338" s="3">
        <f>HYPERLINK("https://www.framinghamheartstudy.org/phenotypic-data/t_ctabrac_2011_m_0670s","Documentation")</f>
      </c>
      <c r="G338" s="0" t="b">
        <v>1</v>
      </c>
    </row>
    <row r="339">
      <c r="A339" s="0" t="s">
        <v>954</v>
      </c>
      <c r="B339" s="0" t="s">
        <v>955</v>
      </c>
      <c r="C339" s="0" t="s">
        <v>956</v>
      </c>
      <c r="D339" s="2" t="s">
        <v>688</v>
      </c>
      <c r="E339" s="2" t="s">
        <v>20</v>
      </c>
      <c r="F339" s="3">
        <f>HYPERLINK("https://www.framinghamheartstudy.org/phenotypic-data/t_ctairway_2011_m_0851s","Documentation")</f>
      </c>
      <c r="G339" s="0" t="b">
        <v>1</v>
      </c>
    </row>
    <row r="340">
      <c r="A340" s="0" t="s">
        <v>957</v>
      </c>
      <c r="B340" s="0" t="s">
        <v>958</v>
      </c>
      <c r="C340" s="0" t="s">
        <v>137</v>
      </c>
      <c r="D340" s="2" t="s">
        <v>131</v>
      </c>
      <c r="E340" s="2" t="s">
        <v>57</v>
      </c>
      <c r="F340" s="3">
        <f>HYPERLINK("https://www.framinghamheartstudy.org/phenotypic-data/t_ctbnmfea_ex03_3b_1304s/","Documentation")</f>
      </c>
      <c r="G340" s="0" t="b">
        <v>1</v>
      </c>
    </row>
    <row r="341">
      <c r="A341" s="0" t="s">
        <v>959</v>
      </c>
      <c r="B341" s="0" t="s">
        <v>960</v>
      </c>
      <c r="C341" s="0" t="s">
        <v>137</v>
      </c>
      <c r="D341" s="2" t="s">
        <v>131</v>
      </c>
      <c r="E341" s="2" t="s">
        <v>57</v>
      </c>
      <c r="F341" s="3">
        <f>HYPERLINK("https://www.framinghamheartstudy.org/phenotypic-data/t_ctbone_ex03_3b_1303s/ ","Documentation")</f>
      </c>
      <c r="G341" s="0" t="b">
        <v>1</v>
      </c>
    </row>
    <row r="342">
      <c r="A342" s="0" t="s">
        <v>961</v>
      </c>
      <c r="B342" s="0" t="s">
        <v>962</v>
      </c>
      <c r="C342" s="0" t="s">
        <v>963</v>
      </c>
      <c r="D342" s="2" t="s">
        <v>964</v>
      </c>
      <c r="E342" s="2" t="s">
        <v>965</v>
      </c>
      <c r="F342" s="3">
        <f>HYPERLINK("https://www.framinghamheartstudy.org/phenotypic-data/t_ctbonert2_2016_m_0875s","Documentation")</f>
      </c>
      <c r="G342" s="0" t="b">
        <v>1</v>
      </c>
    </row>
    <row r="343">
      <c r="A343" s="0" t="s">
        <v>966</v>
      </c>
      <c r="B343" s="0" t="s">
        <v>967</v>
      </c>
      <c r="C343" s="0" t="s">
        <v>968</v>
      </c>
      <c r="D343" s="2" t="s">
        <v>441</v>
      </c>
      <c r="E343" s="2" t="s">
        <v>57</v>
      </c>
      <c r="F343" s="3">
        <f>HYPERLINK("https://www.framinghamheartstudy.org/phenotypic-data/t_ctbonevbd_2005_m_0544s","Documentation")</f>
      </c>
      <c r="G343" s="0" t="b">
        <v>1</v>
      </c>
    </row>
    <row r="344">
      <c r="A344" s="0" t="s">
        <v>969</v>
      </c>
      <c r="B344" s="0" t="s">
        <v>970</v>
      </c>
      <c r="C344" s="0" t="s">
        <v>956</v>
      </c>
      <c r="D344" s="2" t="s">
        <v>441</v>
      </c>
      <c r="E344" s="2" t="s">
        <v>20</v>
      </c>
      <c r="F344" s="3">
        <f>HYPERLINK("https://www.framinghamheartstudy.org/phenotypic-data/t_ctemphy_2011_m_0954s","Documentation")</f>
      </c>
      <c r="G344" s="0" t="b">
        <v>1</v>
      </c>
    </row>
    <row r="345">
      <c r="A345" s="0" t="s">
        <v>971</v>
      </c>
      <c r="B345" s="0" t="s">
        <v>972</v>
      </c>
      <c r="C345" s="0" t="s">
        <v>973</v>
      </c>
      <c r="D345" s="2" t="s">
        <v>441</v>
      </c>
      <c r="E345" s="2" t="s">
        <v>965</v>
      </c>
      <c r="F345" s="3">
        <f>HYPERLINK("https://www.framinghamheartstudy.org/phenotypic-data/t_ctfacet_2005_m_0618s","Documentation")</f>
      </c>
      <c r="G345" s="0" t="b">
        <v>1</v>
      </c>
    </row>
    <row r="346">
      <c r="A346" s="0" t="s">
        <v>974</v>
      </c>
      <c r="B346" s="0" t="s">
        <v>975</v>
      </c>
      <c r="C346" s="0" t="s">
        <v>976</v>
      </c>
      <c r="D346" s="2" t="s">
        <v>19</v>
      </c>
      <c r="E346" s="2" t="s">
        <v>20</v>
      </c>
      <c r="F346" s="3">
        <f>HYPERLINK("https://www.framinghamheartstudy.org/phenotypic-data/t_ctiliac_2005_1_0614s","Documentation")</f>
      </c>
      <c r="G346" s="0" t="b">
        <v>1</v>
      </c>
    </row>
    <row r="347">
      <c r="A347" s="0" t="s">
        <v>977</v>
      </c>
      <c r="B347" s="0" t="s">
        <v>978</v>
      </c>
      <c r="C347" s="0" t="s">
        <v>979</v>
      </c>
      <c r="D347" s="2" t="s">
        <v>980</v>
      </c>
      <c r="E347" s="2" t="s">
        <v>20</v>
      </c>
      <c r="F347" s="3">
        <f>HYPERLINK("https://www.framinghamheartstudy.org/phenotypic-data/t_ctinlngab_2005_m_1151s/","Documentation")</f>
      </c>
      <c r="G347" s="0" t="b">
        <v>1</v>
      </c>
    </row>
    <row r="348">
      <c r="A348" s="0" t="s">
        <v>981</v>
      </c>
      <c r="B348" s="0" t="s">
        <v>982</v>
      </c>
      <c r="C348" s="0" t="s">
        <v>983</v>
      </c>
      <c r="D348" s="2" t="s">
        <v>441</v>
      </c>
      <c r="E348" s="2" t="s">
        <v>20</v>
      </c>
      <c r="F348" s="3">
        <f>HYPERLINK("https://www.framinghamheartstudy.org/phenotypic-data/t_ctinlngab_2011_m_0835s","Documentation")</f>
      </c>
      <c r="G348" s="0" t="b">
        <v>1</v>
      </c>
    </row>
    <row r="349">
      <c r="A349" s="0" t="s">
        <v>984</v>
      </c>
      <c r="B349" s="0" t="s">
        <v>985</v>
      </c>
      <c r="C349" s="0" t="s">
        <v>949</v>
      </c>
      <c r="D349" s="2" t="s">
        <v>688</v>
      </c>
      <c r="E349" s="2" t="s">
        <v>20</v>
      </c>
      <c r="F349" s="3">
        <f>HYPERLINK("https://www.framinghamheartstudy.org/phenotypic-data/t_ctlivfat_2011_m_0672s","Documentation")</f>
      </c>
      <c r="G349" s="0" t="b">
        <v>1</v>
      </c>
    </row>
    <row r="350">
      <c r="A350" s="0" t="s">
        <v>986</v>
      </c>
      <c r="B350" s="0" t="s">
        <v>987</v>
      </c>
      <c r="C350" s="0" t="s">
        <v>91</v>
      </c>
      <c r="D350" s="2" t="s">
        <v>441</v>
      </c>
      <c r="E350" s="2" t="s">
        <v>20</v>
      </c>
      <c r="F350" s="3">
        <f>HYPERLINK("https://www.framinghamheartstudy.org/phenotypic-data/t_ctlung_2005_m_0696s","Documentation")</f>
      </c>
      <c r="G350" s="0" t="b">
        <v>1</v>
      </c>
    </row>
    <row r="351">
      <c r="A351" s="0" t="s">
        <v>988</v>
      </c>
      <c r="B351" s="0" t="s">
        <v>989</v>
      </c>
      <c r="C351" s="0" t="s">
        <v>990</v>
      </c>
      <c r="D351" s="2" t="s">
        <v>441</v>
      </c>
      <c r="E351" s="2" t="s">
        <v>20</v>
      </c>
      <c r="F351" s="3">
        <f>HYPERLINK("https://www.framinghamheartstudy.org/phenotypic-data/t_ctlung_2011_m_0829s","Documentation")</f>
      </c>
      <c r="G351" s="0" t="b">
        <v>1</v>
      </c>
    </row>
    <row r="352">
      <c r="A352" s="0" t="s">
        <v>991</v>
      </c>
      <c r="B352" s="0" t="s">
        <v>992</v>
      </c>
      <c r="C352" s="0" t="s">
        <v>949</v>
      </c>
      <c r="D352" s="2" t="s">
        <v>688</v>
      </c>
      <c r="E352" s="2" t="s">
        <v>20</v>
      </c>
      <c r="F352" s="3">
        <f>HYPERLINK("https://www.framinghamheartstudy.org/phenotypic-data/t_ctperfat_2011_m_0671s","Documentation")</f>
      </c>
      <c r="G352" s="0" t="b">
        <v>1</v>
      </c>
    </row>
    <row r="353">
      <c r="A353" s="0" t="s">
        <v>993</v>
      </c>
      <c r="B353" s="0" t="s">
        <v>994</v>
      </c>
      <c r="C353" s="0" t="s">
        <v>995</v>
      </c>
      <c r="D353" s="2" t="s">
        <v>441</v>
      </c>
      <c r="E353" s="2" t="s">
        <v>965</v>
      </c>
      <c r="F353" s="3">
        <f>HYPERLINK("https://www.framinghamheartstudy.org/phenotypic-data/t_ctspdsc_2005_m_0586s","Documentation")</f>
      </c>
      <c r="G353" s="0" t="b">
        <v>1</v>
      </c>
    </row>
    <row r="354">
      <c r="A354" s="0" t="s">
        <v>996</v>
      </c>
      <c r="B354" s="0" t="s">
        <v>997</v>
      </c>
      <c r="C354" s="0" t="s">
        <v>998</v>
      </c>
      <c r="D354" s="2" t="s">
        <v>441</v>
      </c>
      <c r="E354" s="2" t="s">
        <v>965</v>
      </c>
      <c r="F354" s="3">
        <f>HYPERLINK("https://www.framinghamheartstudy.org/phenotypic-data/t_ctsps_2005_m_0664s","Documentation")</f>
      </c>
      <c r="G354" s="0" t="b">
        <v>1</v>
      </c>
    </row>
    <row r="355">
      <c r="A355" s="0" t="s">
        <v>999</v>
      </c>
      <c r="B355" s="0" t="s">
        <v>1000</v>
      </c>
      <c r="C355" s="0" t="s">
        <v>1001</v>
      </c>
      <c r="D355" s="2" t="s">
        <v>441</v>
      </c>
      <c r="E355" s="2" t="s">
        <v>20</v>
      </c>
      <c r="F355" s="3">
        <f>HYPERLINK("https://www.framinghamheartstudy.org/phenotypic-data/t_cttac_2005_m_0013s","Documentation")</f>
      </c>
      <c r="G355" s="0" t="b">
        <v>1</v>
      </c>
    </row>
    <row r="356">
      <c r="A356" s="0" t="s">
        <v>1002</v>
      </c>
      <c r="B356" s="0" t="s">
        <v>1003</v>
      </c>
      <c r="C356" s="0" t="s">
        <v>949</v>
      </c>
      <c r="D356" s="2" t="s">
        <v>688</v>
      </c>
      <c r="E356" s="2" t="s">
        <v>20</v>
      </c>
      <c r="F356" s="3">
        <f>HYPERLINK("https://www.framinghamheartstudy.org/phenotypic-data/t_ctthravc_2011_m_0685s","Documentation")</f>
      </c>
      <c r="G356" s="0" t="b">
        <v>1</v>
      </c>
    </row>
    <row r="357">
      <c r="A357" s="0" t="s">
        <v>1004</v>
      </c>
      <c r="B357" s="0" t="s">
        <v>1005</v>
      </c>
      <c r="C357" s="0" t="s">
        <v>949</v>
      </c>
      <c r="D357" s="2" t="s">
        <v>688</v>
      </c>
      <c r="E357" s="2" t="s">
        <v>20</v>
      </c>
      <c r="F357" s="3">
        <f>HYPERLINK("https://www.framinghamheartstudy.org/phenotypic-data/t_ctthrcac_2011_m_0682s","Documentation")</f>
      </c>
      <c r="G357" s="0" t="b">
        <v>1</v>
      </c>
    </row>
    <row r="358">
      <c r="A358" s="0" t="s">
        <v>1006</v>
      </c>
      <c r="B358" s="0" t="s">
        <v>1007</v>
      </c>
      <c r="C358" s="0" t="s">
        <v>949</v>
      </c>
      <c r="D358" s="2" t="s">
        <v>688</v>
      </c>
      <c r="E358" s="2" t="s">
        <v>20</v>
      </c>
      <c r="F358" s="3">
        <f>HYPERLINK("https://www.framinghamheartstudy.org/phenotypic-data/t_ctthrmvc_2011_m_0684s","Documentation")</f>
      </c>
      <c r="G358" s="0" t="b">
        <v>1</v>
      </c>
    </row>
    <row r="359">
      <c r="A359" s="0" t="s">
        <v>1008</v>
      </c>
      <c r="B359" s="0" t="s">
        <v>1009</v>
      </c>
      <c r="C359" s="0" t="s">
        <v>949</v>
      </c>
      <c r="D359" s="2" t="s">
        <v>688</v>
      </c>
      <c r="E359" s="2" t="s">
        <v>20</v>
      </c>
      <c r="F359" s="3">
        <f>HYPERLINK("https://www.framinghamheartstudy.org/phenotypic-data/t_ctthrtac_2011_m_0683s","Documentation")</f>
      </c>
      <c r="G359" s="0" t="b">
        <v>1</v>
      </c>
    </row>
    <row r="360">
      <c r="A360" s="0" t="s">
        <v>1010</v>
      </c>
      <c r="B360" s="0" t="s">
        <v>1011</v>
      </c>
      <c r="C360" s="0" t="s">
        <v>1012</v>
      </c>
      <c r="D360" s="2" t="s">
        <v>688</v>
      </c>
      <c r="E360" s="2" t="s">
        <v>20</v>
      </c>
      <c r="F360" s="3">
        <f>HYPERLINK("https://www.framinghamheartstudy.org/phenotypic-data/t_ctubsfat_2011_m_0983s/","Documentation")</f>
      </c>
      <c r="G360" s="0" t="b">
        <v>1</v>
      </c>
    </row>
    <row r="361">
      <c r="A361" s="0" t="s">
        <v>1013</v>
      </c>
      <c r="B361" s="0" t="s">
        <v>1014</v>
      </c>
      <c r="C361" s="0" t="s">
        <v>956</v>
      </c>
      <c r="D361" s="2" t="s">
        <v>688</v>
      </c>
      <c r="E361" s="2" t="s">
        <v>20</v>
      </c>
      <c r="F361" s="3">
        <f>HYPERLINK("https://www.framinghamheartstudy.org/phenotypic-data/t_ctvasclng_2011_m_0952s","Documentation")</f>
      </c>
      <c r="G361" s="0" t="b">
        <v>1</v>
      </c>
    </row>
    <row r="362">
      <c r="A362" s="0" t="s">
        <v>1015</v>
      </c>
      <c r="B362" s="0" t="s">
        <v>1016</v>
      </c>
      <c r="C362" s="0" t="s">
        <v>1017</v>
      </c>
      <c r="D362" s="2" t="s">
        <v>688</v>
      </c>
      <c r="E362" s="2" t="s">
        <v>64</v>
      </c>
      <c r="F362" s="3">
        <f>HYPERLINK("https://www.framinghamheartstudy.org/phenotypic-data/t_doppvasc_2008_m_0756s","Documentation")</f>
      </c>
      <c r="G362" s="0" t="b">
        <v>1</v>
      </c>
    </row>
    <row r="363">
      <c r="A363" s="0" t="s">
        <v>1018</v>
      </c>
      <c r="B363" s="0" t="s">
        <v>1019</v>
      </c>
      <c r="C363" s="0" t="s">
        <v>1020</v>
      </c>
      <c r="D363" s="2" t="s">
        <v>143</v>
      </c>
      <c r="E363" s="2" t="s">
        <v>165</v>
      </c>
      <c r="F363" s="3">
        <f>HYPERLINK("https://www.framinghamheartstudy.org/phenotypic-data/t_ecgcc_1998_m_0551s","Documentation")</f>
      </c>
      <c r="G363" s="0" t="b">
        <v>1</v>
      </c>
    </row>
    <row r="364">
      <c r="A364" s="0" t="s">
        <v>1021</v>
      </c>
      <c r="B364" s="0" t="s">
        <v>1022</v>
      </c>
      <c r="C364" s="0" t="s">
        <v>1023</v>
      </c>
      <c r="D364" s="2" t="s">
        <v>10</v>
      </c>
      <c r="E364" s="2" t="s">
        <v>165</v>
      </c>
      <c r="F364" s="3">
        <f>HYPERLINK("https://www.framinghamheartstudy.org/phenotypic-data/t_ecgclinic_2011_a_0706s/","Documentation")</f>
      </c>
      <c r="G364" s="0" t="b">
        <v>1</v>
      </c>
    </row>
    <row r="365">
      <c r="A365" s="0" t="s">
        <v>1024</v>
      </c>
      <c r="B365" s="0" t="s">
        <v>1025</v>
      </c>
      <c r="C365" s="0" t="s">
        <v>60</v>
      </c>
      <c r="D365" s="2" t="s">
        <v>24</v>
      </c>
      <c r="E365" s="2" t="s">
        <v>165</v>
      </c>
      <c r="F365" s="3">
        <f>HYPERLINK("https://www.framinghamheartstudy.org/phenotypic-data/t_ecger_ex01_3_0556s","Documentation")</f>
      </c>
      <c r="G365" s="0" t="b">
        <v>1</v>
      </c>
    </row>
    <row r="366">
      <c r="A366" s="0" t="s">
        <v>1026</v>
      </c>
      <c r="B366" s="0" t="s">
        <v>1027</v>
      </c>
      <c r="C366" s="0" t="s">
        <v>1028</v>
      </c>
      <c r="D366" s="2" t="s">
        <v>164</v>
      </c>
      <c r="E366" s="2" t="s">
        <v>165</v>
      </c>
      <c r="F366" s="3">
        <f>HYPERLINK("https://www.framinghamheartstudy.org/phenotypic-data/t_ecgpwm_2005_m_0718s","Documentation")</f>
      </c>
      <c r="G366" s="0" t="b">
        <v>1</v>
      </c>
    </row>
    <row r="367">
      <c r="A367" s="0" t="s">
        <v>1029</v>
      </c>
      <c r="B367" s="0" t="s">
        <v>1030</v>
      </c>
      <c r="C367" s="0" t="s">
        <v>77</v>
      </c>
      <c r="D367" s="2" t="s">
        <v>131</v>
      </c>
      <c r="E367" s="2" t="s">
        <v>165</v>
      </c>
      <c r="F367" s="3">
        <f>HYPERLINK("https://www.framinghamheartstudy.org/phenotypic-data/t_ecgpwsa_2011_m_0659s/","Documentation")</f>
      </c>
      <c r="G367" s="0" t="b">
        <v>1</v>
      </c>
    </row>
    <row r="368">
      <c r="A368" s="0" t="s">
        <v>1031</v>
      </c>
      <c r="B368" s="0" t="s">
        <v>172</v>
      </c>
      <c r="C368" s="0" t="s">
        <v>1032</v>
      </c>
      <c r="D368" s="2" t="s">
        <v>1033</v>
      </c>
      <c r="E368" s="2" t="s">
        <v>115</v>
      </c>
      <c r="F368" s="3">
        <f>HYPERLINK("https://www.framinghamheartstudy.org/phenotypic-data/t_echo_2008_m_0549s","Documentation")</f>
      </c>
      <c r="G368" s="0" t="b">
        <v>1</v>
      </c>
    </row>
    <row r="369">
      <c r="A369" s="0" t="s">
        <v>1034</v>
      </c>
      <c r="B369" s="0" t="s">
        <v>172</v>
      </c>
      <c r="C369" s="0" t="s">
        <v>1035</v>
      </c>
      <c r="D369" s="2" t="s">
        <v>24</v>
      </c>
      <c r="E369" s="2" t="s">
        <v>115</v>
      </c>
      <c r="F369" s="3">
        <f>HYPERLINK("https://www.framinghamheartstudy.org/phenotypic-data/t_echo_ex01_3_0042s","Documentation")</f>
      </c>
      <c r="G369" s="0" t="b">
        <v>1</v>
      </c>
    </row>
    <row r="370">
      <c r="A370" s="0" t="s">
        <v>1036</v>
      </c>
      <c r="B370" s="0" t="s">
        <v>1037</v>
      </c>
      <c r="C370" s="0" t="s">
        <v>357</v>
      </c>
      <c r="D370" s="2" t="s">
        <v>143</v>
      </c>
      <c r="E370" s="2" t="s">
        <v>115</v>
      </c>
      <c r="F370" s="3">
        <f>HYPERLINK("https://www.framinghamheartstudy.org/t_echo_ex06_1b_0207s/","Documentation")</f>
      </c>
      <c r="G370" s="0" t="b">
        <v>1</v>
      </c>
    </row>
    <row r="371">
      <c r="A371" s="0" t="s">
        <v>1038</v>
      </c>
      <c r="B371" s="0" t="s">
        <v>1039</v>
      </c>
      <c r="C371" s="0" t="s">
        <v>137</v>
      </c>
      <c r="D371" s="2" t="s">
        <v>123</v>
      </c>
      <c r="E371" s="2" t="s">
        <v>115</v>
      </c>
      <c r="F371" s="3">
        <f>HYPERLINK("https://www.framinghamheartstudy.org/phenotypic-data/t_echocs_ex03_7_0901s/","Documentation")</f>
      </c>
      <c r="G371" s="0" t="b">
        <v>1</v>
      </c>
    </row>
    <row r="372">
      <c r="A372" s="0" t="s">
        <v>1040</v>
      </c>
      <c r="B372" s="0" t="s">
        <v>1041</v>
      </c>
      <c r="C372" s="0" t="s">
        <v>236</v>
      </c>
      <c r="D372" s="2" t="s">
        <v>19</v>
      </c>
      <c r="E372" s="2" t="s">
        <v>115</v>
      </c>
      <c r="F372" s="3">
        <f>HYPERLINK("https://www.framinghamheartstudy.org/phenotypic-data/t_echocs_ex08_1_0705s","Documentation")</f>
      </c>
      <c r="G372" s="0" t="b">
        <v>1</v>
      </c>
    </row>
    <row r="373">
      <c r="A373" s="0" t="s">
        <v>1042</v>
      </c>
      <c r="B373" s="0" t="s">
        <v>1043</v>
      </c>
      <c r="C373" s="0" t="s">
        <v>60</v>
      </c>
      <c r="D373" s="2" t="s">
        <v>131</v>
      </c>
      <c r="E373" s="2" t="s">
        <v>115</v>
      </c>
      <c r="F373" s="3">
        <f>HYPERLINK("https://www.framinghamheartstudy.org/t_echodop_ex01_3b_0989s/","Documentation")</f>
      </c>
      <c r="G373" s="0" t="b">
        <v>1</v>
      </c>
    </row>
    <row r="374">
      <c r="A374" s="0" t="s">
        <v>1044</v>
      </c>
      <c r="B374" s="0" t="s">
        <v>1043</v>
      </c>
      <c r="C374" s="0" t="s">
        <v>436</v>
      </c>
      <c r="D374" s="2" t="s">
        <v>143</v>
      </c>
      <c r="E374" s="2" t="s">
        <v>115</v>
      </c>
      <c r="F374" s="3">
        <f>HYPERLINK("https://www.framinghamheartstudy.org/t_echodop_ex08_1b_0988s/","Documentation")</f>
      </c>
      <c r="G374" s="0" t="b">
        <v>1</v>
      </c>
    </row>
    <row r="375">
      <c r="A375" s="0" t="s">
        <v>1045</v>
      </c>
      <c r="B375" s="0" t="s">
        <v>1046</v>
      </c>
      <c r="C375" s="0" t="s">
        <v>1047</v>
      </c>
      <c r="D375" s="2" t="s">
        <v>147</v>
      </c>
      <c r="E375" s="2" t="s">
        <v>115</v>
      </c>
      <c r="F375" s="3">
        <f>HYPERLINK("https://www.framinghamheartstudy.org/phenotypic-data/t_echola_ex08_1b_1084s/","Documentation")</f>
      </c>
      <c r="G375" s="0" t="b">
        <v>1</v>
      </c>
    </row>
    <row r="376">
      <c r="A376" s="0" t="s">
        <v>1048</v>
      </c>
      <c r="B376" s="0" t="s">
        <v>1049</v>
      </c>
      <c r="C376" s="0" t="s">
        <v>274</v>
      </c>
      <c r="D376" s="2" t="s">
        <v>19</v>
      </c>
      <c r="E376" s="2" t="s">
        <v>115</v>
      </c>
      <c r="F376" s="3">
        <f>HYPERLINK("https://www.framinghamheartstudy.org/phenotypic-data/t_echomvp_ex05_1_0753s","Documentation")</f>
      </c>
      <c r="G376" s="0" t="b">
        <v>1</v>
      </c>
    </row>
    <row r="377">
      <c r="A377" s="0" t="s">
        <v>1050</v>
      </c>
      <c r="B377" s="0" t="s">
        <v>1051</v>
      </c>
      <c r="C377" s="0" t="s">
        <v>1052</v>
      </c>
      <c r="D377" s="2" t="s">
        <v>19</v>
      </c>
      <c r="E377" s="2" t="s">
        <v>115</v>
      </c>
      <c r="F377" s="3">
        <f>HYPERLINK("https://www.framinghamheartstudy.org/phenotypic-data/t_echomvprg_2007_1_0920s/","Documentation")</f>
      </c>
      <c r="G377" s="0" t="b">
        <v>1</v>
      </c>
    </row>
    <row r="378">
      <c r="A378" s="0" t="s">
        <v>1053</v>
      </c>
      <c r="B378" s="0" t="s">
        <v>1054</v>
      </c>
      <c r="C378" s="0" t="s">
        <v>436</v>
      </c>
      <c r="D378" s="2" t="s">
        <v>143</v>
      </c>
      <c r="E378" s="2" t="s">
        <v>115</v>
      </c>
      <c r="F378" s="3">
        <f>HYPERLINK("https://www.framinghamheartstudy.org/phenotypic-data/t_echorv_ex08_1b_0830s","Documentation")</f>
      </c>
      <c r="G378" s="0" t="b">
        <v>1</v>
      </c>
    </row>
    <row r="379">
      <c r="A379" s="0" t="s">
        <v>1055</v>
      </c>
      <c r="B379" s="0" t="s">
        <v>1056</v>
      </c>
      <c r="C379" s="0" t="s">
        <v>436</v>
      </c>
      <c r="D379" s="2" t="s">
        <v>147</v>
      </c>
      <c r="E379" s="2" t="s">
        <v>115</v>
      </c>
      <c r="F379" s="3">
        <f>HYPERLINK("https://www.framinghamheartstudy.org/phenotypic-data/t_echosphr_ex08_1b_1189s/","Documentation")</f>
      </c>
      <c r="G379" s="0" t="b">
        <v>1</v>
      </c>
    </row>
    <row r="380">
      <c r="A380" s="0" t="s">
        <v>1057</v>
      </c>
      <c r="B380" s="0" t="s">
        <v>1058</v>
      </c>
      <c r="C380" s="0" t="s">
        <v>1059</v>
      </c>
      <c r="D380" s="2" t="s">
        <v>19</v>
      </c>
      <c r="E380" s="2" t="s">
        <v>1060</v>
      </c>
      <c r="F380" s="3">
        <f>HYPERLINK("https://www.framinghamheartstudy.org/phenotypic-data/t_eegshhs_1998_1_0616s","Documentation")</f>
      </c>
      <c r="G380" s="0" t="b">
        <v>1</v>
      </c>
    </row>
    <row r="381">
      <c r="A381" s="0" t="s">
        <v>1061</v>
      </c>
      <c r="B381" s="0" t="s">
        <v>1062</v>
      </c>
      <c r="C381" s="0" t="s">
        <v>1063</v>
      </c>
      <c r="D381" s="2" t="s">
        <v>384</v>
      </c>
      <c r="E381" s="2" t="s">
        <v>1060</v>
      </c>
      <c r="F381" s="3">
        <f>HYPERLINK("https://www.framinghamheartstudy.org/phenotypic-data/t_eegsigma_1998_m_0767s","Documentation")</f>
      </c>
      <c r="G381" s="0" t="b">
        <v>1</v>
      </c>
    </row>
    <row r="382">
      <c r="A382" s="0" t="s">
        <v>1064</v>
      </c>
      <c r="B382" s="0" t="s">
        <v>1065</v>
      </c>
      <c r="C382" s="0" t="s">
        <v>1066</v>
      </c>
      <c r="D382" s="2" t="s">
        <v>19</v>
      </c>
      <c r="E382" s="2" t="s">
        <v>262</v>
      </c>
      <c r="F382" s="3">
        <f>HYPERLINK("https://www.framinghamheartstudy.org/phenotypic-data/t_eye_1991_1_1447s/","Documentation")</f>
      </c>
      <c r="G382" s="0" t="b">
        <v>1</v>
      </c>
    </row>
    <row r="383">
      <c r="A383" s="0" t="s">
        <v>1067</v>
      </c>
      <c r="B383" s="0" t="s">
        <v>299</v>
      </c>
      <c r="C383" s="0" t="s">
        <v>1068</v>
      </c>
      <c r="D383" s="2" t="s">
        <v>143</v>
      </c>
      <c r="E383" s="2" t="s">
        <v>300</v>
      </c>
      <c r="F383" s="3">
        <f>HYPERLINK("https://www.framinghamheartstudy.org/phenotypic-data/t_hearing_ex10_1b_1475s/","Documentation")</f>
      </c>
      <c r="G383" s="0" t="b">
        <v>1</v>
      </c>
    </row>
    <row r="384">
      <c r="A384" s="0" t="s">
        <v>1069</v>
      </c>
      <c r="B384" s="0" t="s">
        <v>1070</v>
      </c>
      <c r="C384" s="0" t="s">
        <v>1071</v>
      </c>
      <c r="D384" s="2" t="s">
        <v>40</v>
      </c>
      <c r="E384" s="2" t="s">
        <v>300</v>
      </c>
      <c r="F384" s="3">
        <f>HYPERLINK("https://www.framinghamheartstudy.org/phenotypic-data/t_hearing_ex15_0_0339s/","Documentation")</f>
      </c>
      <c r="G384" s="0" t="b">
        <v>1</v>
      </c>
    </row>
    <row r="385">
      <c r="A385" s="0" t="s">
        <v>1072</v>
      </c>
      <c r="B385" s="0" t="s">
        <v>1073</v>
      </c>
      <c r="C385" s="0" t="s">
        <v>1074</v>
      </c>
      <c r="D385" s="2" t="s">
        <v>103</v>
      </c>
      <c r="E385" s="2" t="s">
        <v>57</v>
      </c>
      <c r="F385" s="3">
        <f>HYPERLINK("https://www.framinghamheartstudy.org/phenotypic-data/t_hipshape_2001_m_1082s","Documentation")</f>
      </c>
      <c r="G385" s="0" t="b">
        <v>1</v>
      </c>
    </row>
    <row r="386">
      <c r="A386" s="0" t="s">
        <v>1075</v>
      </c>
      <c r="B386" s="0" t="s">
        <v>1076</v>
      </c>
      <c r="C386" s="0" t="s">
        <v>60</v>
      </c>
      <c r="D386" s="2" t="s">
        <v>24</v>
      </c>
      <c r="E386" s="2" t="s">
        <v>57</v>
      </c>
      <c r="F386" s="3">
        <f>HYPERLINK("https://www.framinghamheartstudy.org/phenotypic-data/t_hsa_ex01_3_0588s","Documentation")</f>
      </c>
      <c r="G386" s="0" t="b">
        <v>1</v>
      </c>
    </row>
    <row r="387">
      <c r="A387" s="0" t="s">
        <v>1077</v>
      </c>
      <c r="B387" s="0" t="s">
        <v>1078</v>
      </c>
      <c r="C387" s="0" t="s">
        <v>137</v>
      </c>
      <c r="D387" s="2" t="s">
        <v>131</v>
      </c>
      <c r="E387" s="2" t="s">
        <v>1079</v>
      </c>
      <c r="F387" s="3">
        <f>HYPERLINK("https://www.framinghamheartstudy.org/t_livrvcte_ex03_3b_1253s/","Documentation")</f>
      </c>
      <c r="G387" s="0" t="b">
        <v>1</v>
      </c>
    </row>
    <row r="388">
      <c r="A388" s="0" t="s">
        <v>1080</v>
      </c>
      <c r="B388" s="0" t="s">
        <v>1078</v>
      </c>
      <c r="C388" s="0" t="s">
        <v>1068</v>
      </c>
      <c r="D388" s="2" t="s">
        <v>147</v>
      </c>
      <c r="E388" s="2" t="s">
        <v>1079</v>
      </c>
      <c r="F388" s="3">
        <f>HYPERLINK("https://www.framinghamheartstudy.org/phenotypic-data/t_livrvcte_ex10_1b_1413s/","Documentation")</f>
      </c>
      <c r="G388" s="0" t="b">
        <v>1</v>
      </c>
    </row>
    <row r="389">
      <c r="A389" s="0" t="s">
        <v>1081</v>
      </c>
      <c r="B389" s="0" t="s">
        <v>1082</v>
      </c>
      <c r="C389" s="0" t="s">
        <v>1083</v>
      </c>
      <c r="D389" s="2" t="s">
        <v>684</v>
      </c>
      <c r="E389" s="2" t="s">
        <v>104</v>
      </c>
      <c r="F389" s="3">
        <f>HYPERLINK("https://www.framinghamheartstudy.org/phenotypic-data/t_mrbdtihm_2021_m_1860s/","Documentation")</f>
      </c>
      <c r="G389" s="0" t="b">
        <v>1</v>
      </c>
    </row>
    <row r="390">
      <c r="A390" s="0" t="s">
        <v>1084</v>
      </c>
      <c r="B390" s="0" t="s">
        <v>1085</v>
      </c>
      <c r="C390" s="0" t="s">
        <v>1086</v>
      </c>
      <c r="D390" s="2" t="s">
        <v>10</v>
      </c>
      <c r="E390" s="2" t="s">
        <v>104</v>
      </c>
      <c r="F390" s="3">
        <f>HYPERLINK("https://www.framinghamheartstudy.org/phenotypic-data/t_mrbdtiwm_2020_a_1421s/","Documentation")</f>
      </c>
      <c r="G390" s="0" t="b">
        <v>1</v>
      </c>
    </row>
    <row r="391">
      <c r="A391" s="0" t="s">
        <v>1087</v>
      </c>
      <c r="B391" s="0" t="s">
        <v>1088</v>
      </c>
      <c r="C391" s="0" t="s">
        <v>1089</v>
      </c>
      <c r="D391" s="2" t="s">
        <v>10</v>
      </c>
      <c r="E391" s="2" t="s">
        <v>104</v>
      </c>
      <c r="F391" s="3">
        <f>HYPERLINK("https://www.framinghamheartstudy.org/phenotypic-data/t_mrbrcbi_2023_a_1543s/ ?","Documentation")</f>
      </c>
      <c r="G391" s="0" t="b">
        <v>1</v>
      </c>
    </row>
    <row r="392">
      <c r="A392" s="0" t="s">
        <v>1090</v>
      </c>
      <c r="B392" s="0" t="s">
        <v>1091</v>
      </c>
      <c r="C392" s="0" t="s">
        <v>1092</v>
      </c>
      <c r="D392" s="2" t="s">
        <v>362</v>
      </c>
      <c r="E392" s="2" t="s">
        <v>104</v>
      </c>
      <c r="F392" s="3">
        <f>HYPERLINK("https://www.framinghamheartstudy.org/phenotypic-data/t_mrbrcomm_2015_a_0994s","Documentation")</f>
      </c>
      <c r="G392" s="0" t="b">
        <v>1</v>
      </c>
    </row>
    <row r="393">
      <c r="A393" s="0" t="s">
        <v>1093</v>
      </c>
      <c r="B393" s="0" t="s">
        <v>1094</v>
      </c>
      <c r="C393" s="0" t="s">
        <v>1095</v>
      </c>
      <c r="D393" s="2" t="s">
        <v>19</v>
      </c>
      <c r="E393" s="2" t="s">
        <v>104</v>
      </c>
      <c r="F393" s="3">
        <f>HYPERLINK("https://www.framinghamheartstudy.org/phenotypic-data/t_mrbrfs_2010_1_0900s","Documentation")</f>
      </c>
      <c r="G393" s="0" t="b">
        <v>1</v>
      </c>
    </row>
    <row r="394">
      <c r="A394" s="0" t="s">
        <v>1096</v>
      </c>
      <c r="B394" s="0" t="s">
        <v>1097</v>
      </c>
      <c r="C394" s="0" t="s">
        <v>1098</v>
      </c>
      <c r="D394" s="2" t="s">
        <v>10</v>
      </c>
      <c r="E394" s="2" t="s">
        <v>104</v>
      </c>
      <c r="F394" s="3">
        <f>HYPERLINK("https://www.framinghamheartstudy.org/phenotypic-data/t_mrbrnm3_2019_a_1906s/ ","Documentation")</f>
      </c>
      <c r="G394" s="0" t="b">
        <v>1</v>
      </c>
    </row>
    <row r="395">
      <c r="A395" s="0" t="s">
        <v>1099</v>
      </c>
      <c r="B395" s="0" t="s">
        <v>1100</v>
      </c>
      <c r="C395" s="0" t="s">
        <v>1101</v>
      </c>
      <c r="D395" s="2" t="s">
        <v>10</v>
      </c>
      <c r="E395" s="2" t="s">
        <v>104</v>
      </c>
      <c r="F395" s="3">
        <f>HYPERLINK("https://www.framinghamheartstudy.org/phenotypic-data/t_mrbrnm4_2023_a_1548s/","Documentation")</f>
      </c>
      <c r="G395" s="0" t="b">
        <v>1</v>
      </c>
    </row>
    <row r="396">
      <c r="A396" s="0" t="s">
        <v>1102</v>
      </c>
      <c r="B396" s="0" t="s">
        <v>1103</v>
      </c>
      <c r="C396" s="0" t="s">
        <v>1104</v>
      </c>
      <c r="D396" s="2" t="s">
        <v>19</v>
      </c>
      <c r="E396" s="2" t="s">
        <v>104</v>
      </c>
      <c r="F396" s="3">
        <f>HYPERLINK("https://www.framinghamheartstudy.org/phenotypic-data/t_mrbrput_2005_1_0904s","Documentation")</f>
      </c>
      <c r="G396" s="0" t="b">
        <v>1</v>
      </c>
    </row>
    <row r="397">
      <c r="A397" s="0" t="s">
        <v>1105</v>
      </c>
      <c r="B397" s="0" t="s">
        <v>1106</v>
      </c>
      <c r="C397" s="0" t="s">
        <v>1107</v>
      </c>
      <c r="D397" s="2" t="s">
        <v>10</v>
      </c>
      <c r="E397" s="2" t="s">
        <v>104</v>
      </c>
      <c r="F397" s="3">
        <f>HYPERLINK("https://www.framinghamheartstudy.org/phenotypic-data/t_mrbrwmh_2023_a_1549s/","Documentation")</f>
      </c>
      <c r="G397" s="0" t="b">
        <v>1</v>
      </c>
    </row>
    <row r="398">
      <c r="A398" s="0" t="s">
        <v>1108</v>
      </c>
      <c r="B398" s="0" t="s">
        <v>1109</v>
      </c>
      <c r="C398" s="0" t="s">
        <v>1110</v>
      </c>
      <c r="D398" s="2" t="s">
        <v>143</v>
      </c>
      <c r="E398" s="2" t="s">
        <v>1111</v>
      </c>
      <c r="F398" s="3">
        <f>HYPERLINK("https://www.framinghamheartstudy.org/t_mrcdafat_2005_1b_0905s/","Documentation")</f>
      </c>
      <c r="G398" s="0" t="b">
        <v>1</v>
      </c>
    </row>
    <row r="399">
      <c r="A399" s="0" t="s">
        <v>1112</v>
      </c>
      <c r="B399" s="0" t="s">
        <v>1113</v>
      </c>
      <c r="C399" s="0" t="s">
        <v>1114</v>
      </c>
      <c r="D399" s="2" t="s">
        <v>143</v>
      </c>
      <c r="E399" s="2" t="s">
        <v>1111</v>
      </c>
      <c r="F399" s="3">
        <f>HYPERLINK("https://www.framinghamheartstudy.org/t_mrcdefat_2005_1b_0906s/","Documentation")</f>
      </c>
      <c r="G399" s="0" t="b">
        <v>1</v>
      </c>
    </row>
    <row r="400">
      <c r="A400" s="0" t="s">
        <v>1115</v>
      </c>
      <c r="B400" s="0" t="s">
        <v>1116</v>
      </c>
      <c r="C400" s="0" t="s">
        <v>1114</v>
      </c>
      <c r="D400" s="2" t="s">
        <v>143</v>
      </c>
      <c r="E400" s="2" t="s">
        <v>1111</v>
      </c>
      <c r="F400" s="3">
        <f>HYPERLINK("https://www.framinghamheartstudy.org/t_mrcdlvh_2006_1b_0907s/","Documentation")</f>
      </c>
      <c r="G400" s="0" t="b">
        <v>1</v>
      </c>
    </row>
    <row r="401">
      <c r="A401" s="0" t="s">
        <v>1117</v>
      </c>
      <c r="B401" s="0" t="s">
        <v>1118</v>
      </c>
      <c r="C401" s="0" t="s">
        <v>1119</v>
      </c>
      <c r="D401" s="2" t="s">
        <v>147</v>
      </c>
      <c r="E401" s="2" t="s">
        <v>1111</v>
      </c>
      <c r="F401" s="3">
        <f>HYPERLINK("https://www.framinghamheartstudy.org/phenotypic-data/t_mrcdplaq_2005_1b_0908s/","Documentation")</f>
      </c>
      <c r="G401" s="0" t="b">
        <v>1</v>
      </c>
    </row>
    <row r="402">
      <c r="A402" s="0" t="s">
        <v>1120</v>
      </c>
      <c r="B402" s="0" t="s">
        <v>1121</v>
      </c>
      <c r="C402" s="0" t="s">
        <v>1114</v>
      </c>
      <c r="D402" s="2" t="s">
        <v>143</v>
      </c>
      <c r="E402" s="2" t="s">
        <v>1111</v>
      </c>
      <c r="F402" s="3">
        <f>HYPERLINK("https://www.framinghamheartstudy.org/phenotypic-data/t_mrcdwma_2006_1b_0909s/ ?","Documentation")</f>
      </c>
      <c r="G402" s="0" t="b">
        <v>1</v>
      </c>
    </row>
    <row r="403">
      <c r="A403" s="0" t="s">
        <v>1122</v>
      </c>
      <c r="B403" s="0" t="s">
        <v>1123</v>
      </c>
      <c r="C403" s="0" t="s">
        <v>1124</v>
      </c>
      <c r="D403" s="2" t="s">
        <v>143</v>
      </c>
      <c r="E403" s="2" t="s">
        <v>104</v>
      </c>
      <c r="F403" s="3">
        <f>HYPERLINK("https://www.framinghamheartstudy.org/phenotypic-data/t_mrcvstr_2006_1b_1397s/","Documentation")</f>
      </c>
      <c r="G403" s="0" t="b">
        <v>1</v>
      </c>
    </row>
    <row r="404">
      <c r="A404" s="0" t="s">
        <v>1125</v>
      </c>
      <c r="B404" s="0" t="s">
        <v>1126</v>
      </c>
      <c r="C404" s="0" t="s">
        <v>1127</v>
      </c>
      <c r="D404" s="2" t="s">
        <v>103</v>
      </c>
      <c r="E404" s="2" t="s">
        <v>104</v>
      </c>
      <c r="F404" s="3">
        <f>HYPERLINK("https://www.framinghamheartstudy.org/phenotypic-data/t_mrimcbl_2009_m_0971s","Documentation")</f>
      </c>
      <c r="G404" s="0" t="b">
        <v>1</v>
      </c>
    </row>
    <row r="405">
      <c r="A405" s="0" t="s">
        <v>1128</v>
      </c>
      <c r="B405" s="0" t="s">
        <v>1129</v>
      </c>
      <c r="C405" s="0" t="s">
        <v>1130</v>
      </c>
      <c r="D405" s="2" t="s">
        <v>441</v>
      </c>
      <c r="E405" s="2" t="s">
        <v>104</v>
      </c>
      <c r="F405" s="3">
        <f>HYPERLINK("https://www.framinghamheartstudy.org/phenotypic-data/t_mrtbss_2014_m_0961s","Documentation")</f>
      </c>
      <c r="G405" s="0" t="b">
        <v>1</v>
      </c>
    </row>
    <row r="406">
      <c r="A406" s="0" t="s">
        <v>1131</v>
      </c>
      <c r="B406" s="0" t="s">
        <v>1132</v>
      </c>
      <c r="C406" s="0" t="s">
        <v>1133</v>
      </c>
      <c r="D406" s="2" t="s">
        <v>143</v>
      </c>
      <c r="E406" s="2" t="s">
        <v>262</v>
      </c>
      <c r="F406" s="3">
        <f>HYPERLINK("https://www.framinghamheartstudy.org/phenotypic-data/t_octa_ex10_1b_1476s/ ","Documentation")</f>
      </c>
      <c r="G406" s="0" t="b">
        <v>1</v>
      </c>
    </row>
    <row r="407">
      <c r="A407" s="0" t="s">
        <v>1134</v>
      </c>
      <c r="B407" s="0" t="s">
        <v>1135</v>
      </c>
      <c r="C407" s="0" t="s">
        <v>1136</v>
      </c>
      <c r="D407" s="2" t="s">
        <v>418</v>
      </c>
      <c r="E407" s="2" t="s">
        <v>64</v>
      </c>
      <c r="F407" s="3">
        <f>HYPERLINK("https://www.framinghamheartstudy.org/t_pat_2005_m_0259s/","Documentation")</f>
      </c>
      <c r="G407" s="0" t="b">
        <v>1</v>
      </c>
    </row>
    <row r="408">
      <c r="A408" s="0" t="s">
        <v>1137</v>
      </c>
      <c r="B408" s="0" t="s">
        <v>1138</v>
      </c>
      <c r="C408" s="0" t="s">
        <v>436</v>
      </c>
      <c r="D408" s="2" t="s">
        <v>143</v>
      </c>
      <c r="E408" s="2" t="s">
        <v>64</v>
      </c>
      <c r="F408" s="3">
        <f>HYPERLINK("https://www.framinghamheartstudy.org/t_pat_ex08_1b_0230s/","Documentation")</f>
      </c>
      <c r="G408" s="0" t="b">
        <v>1</v>
      </c>
    </row>
    <row r="409">
      <c r="A409" s="0" t="s">
        <v>1139</v>
      </c>
      <c r="B409" s="0" t="s">
        <v>1140</v>
      </c>
      <c r="C409" s="0" t="s">
        <v>1141</v>
      </c>
      <c r="D409" s="2" t="s">
        <v>684</v>
      </c>
      <c r="E409" s="2" t="s">
        <v>1142</v>
      </c>
      <c r="F409" s="3">
        <f>HYPERLINK("https://www.framinghamheartstudy.org/phenotypic-data/t_petnopvc_2023_m_1546s/","Documentation")</f>
      </c>
      <c r="G409" s="0" t="b">
        <v>1</v>
      </c>
    </row>
    <row r="410">
      <c r="A410" s="0" t="s">
        <v>1143</v>
      </c>
      <c r="B410" s="0" t="s">
        <v>1144</v>
      </c>
      <c r="C410" s="0" t="s">
        <v>1141</v>
      </c>
      <c r="D410" s="2" t="s">
        <v>684</v>
      </c>
      <c r="E410" s="2" t="s">
        <v>1142</v>
      </c>
      <c r="F410" s="3">
        <f>HYPERLINK("https://www.framinghamheartstudy.org/phenotypic-data/t_petpvc_2023_m_1547s/","Documentation")</f>
      </c>
      <c r="G410" s="0" t="b">
        <v>1</v>
      </c>
    </row>
    <row r="411">
      <c r="A411" s="0" t="s">
        <v>1145</v>
      </c>
      <c r="B411" s="0" t="s">
        <v>1146</v>
      </c>
      <c r="C411" s="0" t="s">
        <v>60</v>
      </c>
      <c r="D411" s="2" t="s">
        <v>123</v>
      </c>
      <c r="E411" s="2" t="s">
        <v>107</v>
      </c>
      <c r="F411" s="3">
        <f>HYPERLINK("https://www.framinghamheartstudy.org/t_pft_ex01_7_0731s/","Documentation")</f>
      </c>
      <c r="G411" s="0" t="b">
        <v>1</v>
      </c>
    </row>
    <row r="412">
      <c r="A412" s="0" t="s">
        <v>1147</v>
      </c>
      <c r="B412" s="0" t="s">
        <v>1146</v>
      </c>
      <c r="C412" s="0" t="s">
        <v>77</v>
      </c>
      <c r="D412" s="2" t="s">
        <v>123</v>
      </c>
      <c r="E412" s="2" t="s">
        <v>107</v>
      </c>
      <c r="F412" s="3">
        <f>HYPERLINK("https://www.framinghamheartstudy.org/t_pft_ex02_7_0732s/","Documentation")</f>
      </c>
      <c r="G412" s="0" t="b">
        <v>1</v>
      </c>
    </row>
    <row r="413">
      <c r="A413" s="0" t="s">
        <v>1148</v>
      </c>
      <c r="B413" s="0" t="s">
        <v>1149</v>
      </c>
      <c r="C413" s="0" t="s">
        <v>1150</v>
      </c>
      <c r="D413" s="2" t="s">
        <v>469</v>
      </c>
      <c r="E413" s="2" t="s">
        <v>107</v>
      </c>
      <c r="F413" s="3">
        <f>HYPERLINK("https://www.framinghamheartstudy.org/phenotypic-data/t_pftdiff_2005_m_0762s","Documentation")</f>
      </c>
      <c r="G413" s="0" t="b">
        <v>1</v>
      </c>
    </row>
    <row r="414">
      <c r="A414" s="0" t="s">
        <v>1151</v>
      </c>
      <c r="B414" s="0" t="s">
        <v>1152</v>
      </c>
      <c r="C414" s="0" t="s">
        <v>465</v>
      </c>
      <c r="D414" s="2" t="s">
        <v>131</v>
      </c>
      <c r="E414" s="2" t="s">
        <v>107</v>
      </c>
      <c r="F414" s="3">
        <f>HYPERLINK("https://www.framinghamheartstudy.org/phenotypic-data/t_pftdiff_2011_m_0648s","Documentation")</f>
      </c>
      <c r="G414" s="0" t="b">
        <v>1</v>
      </c>
    </row>
    <row r="415">
      <c r="A415" s="0" t="s">
        <v>1153</v>
      </c>
      <c r="B415" s="0" t="s">
        <v>1149</v>
      </c>
      <c r="C415" s="0" t="s">
        <v>137</v>
      </c>
      <c r="D415" s="2" t="s">
        <v>123</v>
      </c>
      <c r="E415" s="2" t="s">
        <v>107</v>
      </c>
      <c r="F415" s="3">
        <f>HYPERLINK("https://www.framinghamheartstudy.org/phenotypic-data/t_pftdiff_ex03_7_0761s","Documentation")</f>
      </c>
      <c r="G415" s="0" t="b">
        <v>1</v>
      </c>
    </row>
    <row r="416">
      <c r="A416" s="0" t="s">
        <v>1154</v>
      </c>
      <c r="B416" s="0" t="s">
        <v>1155</v>
      </c>
      <c r="C416" s="0" t="s">
        <v>47</v>
      </c>
      <c r="D416" s="2" t="s">
        <v>19</v>
      </c>
      <c r="E416" s="2" t="s">
        <v>107</v>
      </c>
      <c r="F416" s="3">
        <f>HYPERLINK("https://www.framinghamheartstudy.org/phenotypic-data/t_pftdiff_ex08_1_0454s","Documentation")</f>
      </c>
      <c r="G416" s="0" t="b">
        <v>1</v>
      </c>
    </row>
    <row r="417">
      <c r="A417" s="0" t="s">
        <v>1156</v>
      </c>
      <c r="B417" s="0" t="s">
        <v>1157</v>
      </c>
      <c r="C417" s="0" t="s">
        <v>142</v>
      </c>
      <c r="D417" s="2" t="s">
        <v>143</v>
      </c>
      <c r="E417" s="2" t="s">
        <v>107</v>
      </c>
      <c r="F417" s="3">
        <f>HYPERLINK("https://www.framinghamheartstudy.org/phenotypic-data/t_pftdiff_ex09_1b_0866s","Documentation")</f>
      </c>
      <c r="G417" s="0" t="b">
        <v>1</v>
      </c>
    </row>
    <row r="418">
      <c r="A418" s="0" t="s">
        <v>1158</v>
      </c>
      <c r="B418" s="0" t="s">
        <v>1159</v>
      </c>
      <c r="C418" s="0" t="s">
        <v>142</v>
      </c>
      <c r="D418" s="2" t="s">
        <v>143</v>
      </c>
      <c r="E418" s="2" t="s">
        <v>107</v>
      </c>
      <c r="F418" s="3">
        <f>HYPERLINK("https://www.framinghamheartstudy.org/phenotypic-data/t_pftpreal_ex09_1b_0867s","Documentation")</f>
      </c>
      <c r="G418" s="0" t="b">
        <v>1</v>
      </c>
    </row>
    <row r="419">
      <c r="A419" s="0" t="s">
        <v>1160</v>
      </c>
      <c r="B419" s="0" t="s">
        <v>1159</v>
      </c>
      <c r="C419" s="0" t="s">
        <v>1150</v>
      </c>
      <c r="D419" s="2" t="s">
        <v>469</v>
      </c>
      <c r="E419" s="2" t="s">
        <v>107</v>
      </c>
      <c r="F419" s="3">
        <f>HYPERLINK("https://www.framinghamheartstudy.org/phenotypic-data/t_pftprealb_2005_m_0759s","Documentation")</f>
      </c>
      <c r="G419" s="0" t="b">
        <v>1</v>
      </c>
    </row>
    <row r="420">
      <c r="A420" s="0" t="s">
        <v>1161</v>
      </c>
      <c r="B420" s="0" t="s">
        <v>1159</v>
      </c>
      <c r="C420" s="0" t="s">
        <v>465</v>
      </c>
      <c r="D420" s="2" t="s">
        <v>131</v>
      </c>
      <c r="E420" s="2" t="s">
        <v>107</v>
      </c>
      <c r="F420" s="3">
        <f>HYPERLINK("https://www.framinghamheartstudy.org/phenotypic-data/t_pftprealb_2011_m_0646s","Documentation")</f>
      </c>
      <c r="G420" s="0" t="b">
        <v>1</v>
      </c>
    </row>
    <row r="421">
      <c r="A421" s="0" t="s">
        <v>1162</v>
      </c>
      <c r="B421" s="0" t="s">
        <v>1159</v>
      </c>
      <c r="C421" s="0" t="s">
        <v>60</v>
      </c>
      <c r="D421" s="2" t="s">
        <v>123</v>
      </c>
      <c r="E421" s="2" t="s">
        <v>107</v>
      </c>
      <c r="F421" s="3">
        <f>HYPERLINK("https://www.framinghamheartstudy.org/t_pftprealb_ex03_7_0817s/","Documentation")</f>
      </c>
      <c r="G421" s="0" t="b">
        <v>1</v>
      </c>
    </row>
    <row r="422">
      <c r="A422" s="0" t="s">
        <v>1163</v>
      </c>
      <c r="B422" s="0" t="s">
        <v>1164</v>
      </c>
      <c r="C422" s="0" t="s">
        <v>436</v>
      </c>
      <c r="D422" s="2" t="s">
        <v>143</v>
      </c>
      <c r="E422" s="2" t="s">
        <v>107</v>
      </c>
      <c r="F422" s="3">
        <f>HYPERLINK("https://www.framinghamheartstudy.org/phenotypic-data/t_pftpstal_ex08_1b_0760s/","Documentation")</f>
      </c>
      <c r="G422" s="0" t="b">
        <v>1</v>
      </c>
    </row>
    <row r="423">
      <c r="A423" s="0" t="s">
        <v>1165</v>
      </c>
      <c r="B423" s="0" t="s">
        <v>1164</v>
      </c>
      <c r="C423" s="0" t="s">
        <v>142</v>
      </c>
      <c r="D423" s="2" t="s">
        <v>143</v>
      </c>
      <c r="E423" s="2" t="s">
        <v>107</v>
      </c>
      <c r="F423" s="3">
        <f>HYPERLINK("https://www.framinghamheartstudy.org/phenotypic-data/t_pftpstal_ex09_1b_0865s","Documentation")</f>
      </c>
      <c r="G423" s="0" t="b">
        <v>1</v>
      </c>
    </row>
    <row r="424">
      <c r="A424" s="0" t="s">
        <v>1166</v>
      </c>
      <c r="B424" s="0" t="s">
        <v>1164</v>
      </c>
      <c r="C424" s="0" t="s">
        <v>465</v>
      </c>
      <c r="D424" s="2" t="s">
        <v>131</v>
      </c>
      <c r="E424" s="2" t="s">
        <v>107</v>
      </c>
      <c r="F424" s="3">
        <f>HYPERLINK("https://www.framinghamheartstudy.org/phenotypic-data/t_pftpstalb_2011_m_0647s","Documentation")</f>
      </c>
      <c r="G424" s="0" t="b">
        <v>1</v>
      </c>
    </row>
    <row r="425">
      <c r="A425" s="0" t="s">
        <v>1167</v>
      </c>
      <c r="B425" s="0" t="s">
        <v>1168</v>
      </c>
      <c r="C425" s="0" t="s">
        <v>1169</v>
      </c>
      <c r="D425" s="2" t="s">
        <v>131</v>
      </c>
      <c r="E425" s="2" t="s">
        <v>1170</v>
      </c>
      <c r="F425" s="3">
        <f>HYPERLINK("https://www.framinghamheartstudy.org/phenotypic-data/t_physactf_ex02_3b_0914s","Documentation")</f>
      </c>
      <c r="G425" s="0" t="b">
        <v>1</v>
      </c>
    </row>
    <row r="426">
      <c r="A426" s="0" t="s">
        <v>1171</v>
      </c>
      <c r="B426" s="0" t="s">
        <v>1172</v>
      </c>
      <c r="C426" s="0" t="s">
        <v>137</v>
      </c>
      <c r="D426" s="2" t="s">
        <v>131</v>
      </c>
      <c r="E426" s="2" t="s">
        <v>1170</v>
      </c>
      <c r="F426" s="3">
        <f>HYPERLINK("https://www.framinghamheartstudy.org/t_physactf_ex03_3b_1007s/","Documentation")</f>
      </c>
      <c r="G426" s="0" t="b">
        <v>1</v>
      </c>
    </row>
    <row r="427">
      <c r="A427" s="0" t="s">
        <v>1173</v>
      </c>
      <c r="B427" s="0" t="s">
        <v>1168</v>
      </c>
      <c r="C427" s="0" t="s">
        <v>142</v>
      </c>
      <c r="D427" s="2" t="s">
        <v>143</v>
      </c>
      <c r="E427" s="2" t="s">
        <v>1170</v>
      </c>
      <c r="F427" s="3">
        <f>HYPERLINK("https://www.framinghamheartstudy.org/phenotypic-data/t_physactf_ex09_1b_0833s","Documentation")</f>
      </c>
      <c r="G427" s="0" t="b">
        <v>1</v>
      </c>
    </row>
    <row r="428">
      <c r="A428" s="0" t="s">
        <v>1174</v>
      </c>
      <c r="B428" s="0" t="s">
        <v>1175</v>
      </c>
      <c r="C428" s="0" t="s">
        <v>1176</v>
      </c>
      <c r="D428" s="2" t="s">
        <v>384</v>
      </c>
      <c r="E428" s="2" t="s">
        <v>1177</v>
      </c>
      <c r="F428" s="3">
        <f>HYPERLINK("https://www.framinghamheartstudy.org/phenotypic-data/t_physf_2005_m_0162s/","Documentation")</f>
      </c>
      <c r="G428" s="0" t="b">
        <v>1</v>
      </c>
    </row>
    <row r="429">
      <c r="A429" s="0" t="s">
        <v>1178</v>
      </c>
      <c r="B429" s="0" t="s">
        <v>1179</v>
      </c>
      <c r="C429" s="0" t="s">
        <v>1180</v>
      </c>
      <c r="D429" s="2" t="s">
        <v>384</v>
      </c>
      <c r="E429" s="2" t="s">
        <v>1177</v>
      </c>
      <c r="F429" s="3">
        <f>HYPERLINK("https://www.framinghamheartstudy.org/phenotypic-data/t_physfunc_2010_m_0634s/","Documentation")</f>
      </c>
      <c r="G429" s="0" t="b">
        <v>1</v>
      </c>
    </row>
    <row r="430">
      <c r="A430" s="0" t="s">
        <v>1181</v>
      </c>
      <c r="B430" s="0" t="s">
        <v>1182</v>
      </c>
      <c r="C430" s="0" t="s">
        <v>1183</v>
      </c>
      <c r="D430" s="2" t="s">
        <v>103</v>
      </c>
      <c r="E430" s="2" t="s">
        <v>165</v>
      </c>
      <c r="F430" s="3">
        <f>HYPERLINK("https://www.framinghamheartstudy.org/phenotypic-data/t_pwaved_1975_m_0644s","Documentation")</f>
      </c>
      <c r="G430" s="0" t="b">
        <v>1</v>
      </c>
    </row>
    <row r="431">
      <c r="A431" s="0" t="s">
        <v>1184</v>
      </c>
      <c r="B431" s="0" t="s">
        <v>1185</v>
      </c>
      <c r="C431" s="0" t="s">
        <v>77</v>
      </c>
      <c r="D431" s="2" t="s">
        <v>24</v>
      </c>
      <c r="E431" s="2" t="s">
        <v>57</v>
      </c>
      <c r="F431" s="3">
        <f>HYPERLINK("https://www.framinghamheartstudy.org/phenotypic-data/t_quadstr_ex02_3_0643s","Documentation")</f>
      </c>
      <c r="G431" s="0" t="b">
        <v>1</v>
      </c>
    </row>
    <row r="432">
      <c r="A432" s="0" t="s">
        <v>1186</v>
      </c>
      <c r="B432" s="0" t="s">
        <v>1187</v>
      </c>
      <c r="C432" s="0" t="s">
        <v>1188</v>
      </c>
      <c r="D432" s="2" t="s">
        <v>143</v>
      </c>
      <c r="E432" s="2" t="s">
        <v>1060</v>
      </c>
      <c r="F432" s="3">
        <f>HYPERLINK("https://www.framinghamheartstudy.org/phenotypic-data/t_sleepecg_2003_1b_0364s/","Documentation")</f>
      </c>
      <c r="G432" s="0" t="b">
        <v>1</v>
      </c>
    </row>
    <row r="433">
      <c r="A433" s="0" t="s">
        <v>1189</v>
      </c>
      <c r="B433" s="0" t="s">
        <v>1190</v>
      </c>
      <c r="C433" s="0" t="s">
        <v>1191</v>
      </c>
      <c r="D433" s="2" t="s">
        <v>143</v>
      </c>
      <c r="E433" s="2" t="s">
        <v>1060</v>
      </c>
      <c r="F433" s="3">
        <f>HYPERLINK("https://www.framinghamheartstudy.org/phenotypic-data/t_sleephhs_1998_1b_1056s/","Documentation")</f>
      </c>
      <c r="G433" s="0" t="b">
        <v>1</v>
      </c>
    </row>
    <row r="434">
      <c r="A434" s="0" t="s">
        <v>1192</v>
      </c>
      <c r="B434" s="0" t="s">
        <v>1193</v>
      </c>
      <c r="C434" s="0" t="s">
        <v>1194</v>
      </c>
      <c r="D434" s="2" t="s">
        <v>143</v>
      </c>
      <c r="E434" s="2" t="s">
        <v>1060</v>
      </c>
      <c r="F434" s="3">
        <f>HYPERLINK("https://www.framinghamheartstudy.org/phenotypic-data/t_sleephhs_1999_1b_1057s/","Documentation")</f>
      </c>
      <c r="G434" s="0" t="b">
        <v>1</v>
      </c>
    </row>
    <row r="435">
      <c r="A435" s="0" t="s">
        <v>1195</v>
      </c>
      <c r="B435" s="0" t="s">
        <v>1196</v>
      </c>
      <c r="C435" s="0" t="s">
        <v>1197</v>
      </c>
      <c r="D435" s="2" t="s">
        <v>143</v>
      </c>
      <c r="E435" s="2" t="s">
        <v>1060</v>
      </c>
      <c r="F435" s="3">
        <f>HYPERLINK("https://www.framinghamheartstudy.org/phenotypic-data/t_sleephhs_2003_1b_1058s/","Documentation")</f>
      </c>
      <c r="G435" s="0" t="b">
        <v>1</v>
      </c>
    </row>
    <row r="436">
      <c r="A436" s="0" t="s">
        <v>1198</v>
      </c>
      <c r="B436" s="0" t="s">
        <v>1199</v>
      </c>
      <c r="C436" s="0" t="s">
        <v>1200</v>
      </c>
      <c r="D436" s="2" t="s">
        <v>143</v>
      </c>
      <c r="E436" s="2" t="s">
        <v>1060</v>
      </c>
      <c r="F436" s="3">
        <f>HYPERLINK("https://www.framinghamheartstudy.org/phenotypic-data/t_sleepm1_2016_1b_0903s/ ","Documentation")</f>
      </c>
      <c r="G436" s="0" t="b">
        <v>1</v>
      </c>
    </row>
    <row r="437">
      <c r="A437" s="0" t="s">
        <v>1201</v>
      </c>
      <c r="B437" s="0" t="s">
        <v>1202</v>
      </c>
      <c r="C437" s="0" t="s">
        <v>1203</v>
      </c>
      <c r="D437" s="2" t="s">
        <v>143</v>
      </c>
      <c r="E437" s="2" t="s">
        <v>1060</v>
      </c>
      <c r="F437" s="3">
        <f>HYPERLINK("https://www.framinghamheartstudy.org/phenotypic-data/t_sleepox_2016_1b_1351s/","Documentation")</f>
      </c>
      <c r="G437" s="0" t="b">
        <v>1</v>
      </c>
    </row>
    <row r="438">
      <c r="A438" s="0" t="s">
        <v>1204</v>
      </c>
      <c r="B438" s="0" t="s">
        <v>1205</v>
      </c>
      <c r="C438" s="0" t="s">
        <v>60</v>
      </c>
      <c r="D438" s="2" t="s">
        <v>131</v>
      </c>
      <c r="E438" s="2" t="s">
        <v>64</v>
      </c>
      <c r="F438" s="3">
        <f>HYPERLINK("https://www.framinghamheartstudy.org/t_tonla_ex01_3b_1234s/","Documentation")</f>
      </c>
      <c r="G438" s="0" t="b">
        <v>1</v>
      </c>
    </row>
    <row r="439">
      <c r="A439" s="0" t="s">
        <v>1206</v>
      </c>
      <c r="B439" s="0" t="s">
        <v>1205</v>
      </c>
      <c r="C439" s="0" t="s">
        <v>77</v>
      </c>
      <c r="D439" s="2" t="s">
        <v>131</v>
      </c>
      <c r="E439" s="2" t="s">
        <v>64</v>
      </c>
      <c r="F439" s="3">
        <f>HYPERLINK("https://www.framinghamheartstudy.org/t_tonla_ex02_3b_1235s/","Documentation")</f>
      </c>
      <c r="G439" s="0" t="b">
        <v>1</v>
      </c>
    </row>
    <row r="440">
      <c r="A440" s="0" t="s">
        <v>1207</v>
      </c>
      <c r="B440" s="0" t="s">
        <v>1205</v>
      </c>
      <c r="C440" s="0" t="s">
        <v>1208</v>
      </c>
      <c r="D440" s="2" t="s">
        <v>143</v>
      </c>
      <c r="E440" s="2" t="s">
        <v>64</v>
      </c>
      <c r="F440" s="3">
        <f>HYPERLINK("https://www.framinghamheartstudy.org/t_tonla_ex07_1b_1231s/","Documentation")</f>
      </c>
      <c r="G440" s="0" t="b">
        <v>1</v>
      </c>
    </row>
    <row r="441">
      <c r="A441" s="0" t="s">
        <v>1209</v>
      </c>
      <c r="B441" s="0" t="s">
        <v>1205</v>
      </c>
      <c r="C441" s="0" t="s">
        <v>757</v>
      </c>
      <c r="D441" s="2" t="s">
        <v>143</v>
      </c>
      <c r="E441" s="2" t="s">
        <v>64</v>
      </c>
      <c r="F441" s="3">
        <f>HYPERLINK("https://www.framinghamheartstudy.org/t_tonla_ex08_1b_1232s/","Documentation")</f>
      </c>
      <c r="G441" s="0" t="b">
        <v>1</v>
      </c>
    </row>
    <row r="442">
      <c r="A442" s="0" t="s">
        <v>1210</v>
      </c>
      <c r="B442" s="0" t="s">
        <v>1205</v>
      </c>
      <c r="C442" s="0" t="s">
        <v>770</v>
      </c>
      <c r="D442" s="2" t="s">
        <v>143</v>
      </c>
      <c r="E442" s="2" t="s">
        <v>64</v>
      </c>
      <c r="F442" s="3">
        <f>HYPERLINK("https://www.framinghamheartstudy.org/t_tonla_ex09_1b_1233s/","Documentation")</f>
      </c>
      <c r="G442" s="0" t="b">
        <v>1</v>
      </c>
    </row>
    <row r="443">
      <c r="A443" s="0" t="s">
        <v>1211</v>
      </c>
      <c r="B443" s="0" t="s">
        <v>1205</v>
      </c>
      <c r="C443" s="0" t="s">
        <v>225</v>
      </c>
      <c r="D443" s="2" t="s">
        <v>40</v>
      </c>
      <c r="E443" s="2" t="s">
        <v>64</v>
      </c>
      <c r="F443" s="3">
        <f>HYPERLINK("https://www.framinghamheartstudy.org/t_tonla_ex26_0_1229s/","Documentation")</f>
      </c>
      <c r="G443" s="0" t="b">
        <v>1</v>
      </c>
    </row>
    <row r="444">
      <c r="A444" s="0" t="s">
        <v>1212</v>
      </c>
      <c r="B444" s="0" t="s">
        <v>1205</v>
      </c>
      <c r="C444" s="0" t="s">
        <v>231</v>
      </c>
      <c r="D444" s="2" t="s">
        <v>40</v>
      </c>
      <c r="E444" s="2" t="s">
        <v>64</v>
      </c>
      <c r="F444" s="3">
        <f>HYPERLINK("https://www.framinghamheartstudy.org/t_tonla_ex28_0_1230s/","Documentation")</f>
      </c>
      <c r="G444" s="0" t="b">
        <v>1</v>
      </c>
    </row>
    <row r="445">
      <c r="A445" s="0" t="s">
        <v>1213</v>
      </c>
      <c r="B445" s="0" t="s">
        <v>1214</v>
      </c>
      <c r="C445" s="0" t="s">
        <v>1215</v>
      </c>
      <c r="D445" s="2" t="s">
        <v>24</v>
      </c>
      <c r="E445" s="2" t="s">
        <v>57</v>
      </c>
      <c r="F445" s="3">
        <f>HYPERLINK("https://www.framinghamheartstudy.org/phenotypic-data/t_wbdxa_2010_3_0585s","Documentation")</f>
      </c>
      <c r="G445" s="0" t="b">
        <v>1</v>
      </c>
    </row>
    <row r="446">
      <c r="A446" s="0" t="s">
        <v>1216</v>
      </c>
      <c r="B446" s="0" t="s">
        <v>1214</v>
      </c>
      <c r="C446" s="0" t="s">
        <v>1217</v>
      </c>
      <c r="D446" s="2" t="s">
        <v>24</v>
      </c>
      <c r="E446" s="2" t="s">
        <v>57</v>
      </c>
      <c r="F446" s="3">
        <f>HYPERLINK("https://www.framinghamheartstudy.org/phenotypic-data/t_wbdxa_2011_3_0624s","Documentation")</f>
      </c>
      <c r="G446" s="0" t="b">
        <v>1</v>
      </c>
    </row>
    <row r="447">
      <c r="A447" s="0" t="s">
        <v>1218</v>
      </c>
      <c r="B447" s="0" t="s">
        <v>1214</v>
      </c>
      <c r="C447" s="0" t="s">
        <v>77</v>
      </c>
      <c r="D447" s="2" t="s">
        <v>127</v>
      </c>
      <c r="E447" s="2" t="s">
        <v>57</v>
      </c>
      <c r="F447" s="3">
        <f>HYPERLINK("https://www.framinghamheartstudy.org/phenotypic-data/t_wbdxa_ex02_72_1326s/","Documentation")</f>
      </c>
      <c r="G447" s="0" t="b">
        <v>1</v>
      </c>
    </row>
    <row r="448">
      <c r="A448" s="0" t="s">
        <v>1219</v>
      </c>
      <c r="B448" s="0" t="s">
        <v>1220</v>
      </c>
      <c r="C448" s="0" t="s">
        <v>797</v>
      </c>
      <c r="D448" s="2" t="s">
        <v>131</v>
      </c>
      <c r="E448" s="2" t="s">
        <v>57</v>
      </c>
      <c r="F448" s="3">
        <f>HYPERLINK("https://www.framinghamheartstudy.org/phenotypic-data/t_wbdxavat_ex03_3b_1305s/","Documentation")</f>
      </c>
      <c r="G448" s="0" t="b">
        <v>1</v>
      </c>
    </row>
    <row r="449">
      <c r="A449" s="0" t="s">
        <v>1221</v>
      </c>
      <c r="B449" s="0" t="s">
        <v>1222</v>
      </c>
      <c r="C449" s="0" t="s">
        <v>1223</v>
      </c>
      <c r="D449" s="2" t="s">
        <v>40</v>
      </c>
      <c r="E449" s="2" t="s">
        <v>1224</v>
      </c>
      <c r="F449" s="3">
        <f>HYPERLINK("https://www.framinghamheartstudy.org/phenotypic-data/t_xrbonefxv_1993_0_0554s","Documentation")</f>
      </c>
      <c r="G449" s="0" t="b">
        <v>1</v>
      </c>
    </row>
    <row r="450">
      <c r="A450" s="0" t="s">
        <v>1225</v>
      </c>
      <c r="B450" s="0" t="s">
        <v>1226</v>
      </c>
      <c r="C450" s="0" t="s">
        <v>1227</v>
      </c>
      <c r="D450" s="2" t="s">
        <v>103</v>
      </c>
      <c r="E450" s="2" t="s">
        <v>1224</v>
      </c>
      <c r="F450" s="3">
        <f>HYPERLINK("https://www.framinghamheartstudy.org/phenotypic-data/t_xrhand_2001_m_0982s","Documentation")</f>
      </c>
      <c r="G450" s="0" t="b">
        <v>1</v>
      </c>
    </row>
    <row r="451">
      <c r="A451" s="0" t="s">
        <v>1228</v>
      </c>
      <c r="B451" s="0" t="s">
        <v>1229</v>
      </c>
      <c r="C451" s="0" t="s">
        <v>31</v>
      </c>
      <c r="D451" s="2" t="s">
        <v>19</v>
      </c>
      <c r="E451" s="2" t="s">
        <v>754</v>
      </c>
      <c r="F451" s="3">
        <f>HYPERLINK("https://www.framinghamheartstudy.org/phenotypic-data/telomere1_6s","Documentation")</f>
      </c>
      <c r="G451" s="0" t="b">
        <v>1</v>
      </c>
    </row>
    <row r="452">
      <c r="A452" s="0" t="s">
        <v>1230</v>
      </c>
      <c r="B452" s="0" t="s">
        <v>1231</v>
      </c>
      <c r="C452" s="0" t="s">
        <v>60</v>
      </c>
      <c r="D452" s="2" t="s">
        <v>24</v>
      </c>
      <c r="E452" s="2" t="s">
        <v>764</v>
      </c>
      <c r="F452" s="3">
        <f>HYPERLINK("https://www.framinghamheartstudy.org/phenotypic-data/urine3_1s","Documentation")</f>
      </c>
      <c r="G452" s="0" t="b">
        <v>1</v>
      </c>
    </row>
    <row r="453">
      <c r="A453" s="0" t="s">
        <v>1232</v>
      </c>
      <c r="B453" s="0" t="s">
        <v>1233</v>
      </c>
      <c r="C453" s="0" t="s">
        <v>60</v>
      </c>
      <c r="D453" s="2" t="s">
        <v>24</v>
      </c>
      <c r="E453" s="2" t="s">
        <v>1234</v>
      </c>
      <c r="F453" s="3">
        <f>HYPERLINK("https://www.framinghamheartstudy.org/phenotypic-data/vegf3_1s","Documentation")</f>
      </c>
      <c r="G453" s="0" t="b">
        <v>1</v>
      </c>
    </row>
    <row r="454">
      <c r="A454" s="0" t="s">
        <v>1235</v>
      </c>
      <c r="B454" s="0" t="s">
        <v>1236</v>
      </c>
      <c r="C454" s="0" t="s">
        <v>44</v>
      </c>
      <c r="D454" s="2" t="s">
        <v>19</v>
      </c>
      <c r="E454" s="2" t="s">
        <v>774</v>
      </c>
      <c r="F454" s="3">
        <f>HYPERLINK("https://www.framinghamheartstudy.org/phenotypic-data/vitd1_7s","Documentation")</f>
      </c>
      <c r="G454" s="0" t="b">
        <v>1</v>
      </c>
    </row>
    <row r="455">
      <c r="A455" s="0" t="s">
        <v>1237</v>
      </c>
      <c r="B455" s="0" t="s">
        <v>1236</v>
      </c>
      <c r="C455" s="0" t="s">
        <v>60</v>
      </c>
      <c r="D455" s="2" t="s">
        <v>24</v>
      </c>
      <c r="E455" s="2" t="s">
        <v>774</v>
      </c>
      <c r="F455" s="3">
        <f>HYPERLINK("https://www.framinghamheartstudy.org/phenotypic-data/vitd3_1s","Documentation")</f>
      </c>
      <c r="G455" s="0" t="b">
        <v>1</v>
      </c>
    </row>
    <row r="456">
      <c r="A456" s="0" t="s">
        <v>1238</v>
      </c>
      <c r="B456" s="0" t="s">
        <v>1239</v>
      </c>
      <c r="C456" s="0" t="s">
        <v>160</v>
      </c>
      <c r="D456" s="2" t="s">
        <v>19</v>
      </c>
      <c r="E456" s="2" t="s">
        <v>774</v>
      </c>
      <c r="F456" s="3">
        <f>HYPERLINK("https://www.framinghamheartstudy.org/phenotypic-data/vitk1_7s","Documentation")</f>
      </c>
      <c r="G456" s="0" t="b">
        <v>1</v>
      </c>
    </row>
    <row r="457">
      <c r="A457" s="0" t="s">
        <v>1240</v>
      </c>
      <c r="B457" s="0" t="s">
        <v>1241</v>
      </c>
      <c r="C457" s="0" t="s">
        <v>1242</v>
      </c>
      <c r="D457" s="2" t="s">
        <v>10</v>
      </c>
      <c r="E457" s="2" t="s">
        <v>1243</v>
      </c>
      <c r="F457" s="3">
        <f>HYPERLINK("https://www.framinghamheartstudy.org/phenotypic-data/vr_afcum_2023_a_1510s","Documentation")</f>
      </c>
      <c r="G457" s="0" t="b">
        <v>1</v>
      </c>
    </row>
    <row r="458">
      <c r="A458" s="0" t="s">
        <v>1244</v>
      </c>
      <c r="B458" s="0" t="s">
        <v>1245</v>
      </c>
      <c r="C458" s="0" t="s">
        <v>1246</v>
      </c>
      <c r="D458" s="2" t="s">
        <v>980</v>
      </c>
      <c r="E458" s="2" t="s">
        <v>1247</v>
      </c>
      <c r="F458" s="3">
        <f>HYPERLINK("https://www.framinghamheartstudy.org/phenotypic-data/vr_airpbcm_2011_m_0843s/","Documentation")</f>
      </c>
      <c r="G458" s="0" t="b">
        <v>1</v>
      </c>
    </row>
    <row r="459">
      <c r="A459" s="0" t="s">
        <v>1248</v>
      </c>
      <c r="B459" s="0" t="s">
        <v>1249</v>
      </c>
      <c r="C459" s="0" t="s">
        <v>1246</v>
      </c>
      <c r="D459" s="2" t="s">
        <v>980</v>
      </c>
      <c r="E459" s="2" t="s">
        <v>1247</v>
      </c>
      <c r="F459" s="3">
        <f>HYPERLINK("https://www.framinghamheartstudy.org/phenotypic-data/vr_airpbcma_2011_m_0842s/","Documentation")</f>
      </c>
      <c r="G459" s="0" t="b">
        <v>1</v>
      </c>
    </row>
    <row r="460">
      <c r="A460" s="0" t="s">
        <v>1250</v>
      </c>
      <c r="B460" s="0" t="s">
        <v>1251</v>
      </c>
      <c r="C460" s="0" t="s">
        <v>1246</v>
      </c>
      <c r="D460" s="2" t="s">
        <v>980</v>
      </c>
      <c r="E460" s="2" t="s">
        <v>1247</v>
      </c>
      <c r="F460" s="3">
        <f>HYPERLINK("https://www.framinghamheartstudy.org/phenotypic-data/vr_airpdis_2011_m_0841s/","Documentation")</f>
      </c>
      <c r="G460" s="0" t="b">
        <v>1</v>
      </c>
    </row>
    <row r="461">
      <c r="A461" s="0" t="s">
        <v>1252</v>
      </c>
      <c r="B461" s="0" t="s">
        <v>1253</v>
      </c>
      <c r="C461" s="0" t="s">
        <v>1246</v>
      </c>
      <c r="D461" s="2" t="s">
        <v>980</v>
      </c>
      <c r="E461" s="2" t="s">
        <v>1247</v>
      </c>
      <c r="F461" s="3">
        <f>HYPERLINK("https://www.framinghamheartstudy.org/phenotypic-data/vr_airphss_2011_m_1222s/","Documentation")</f>
      </c>
      <c r="G461" s="0" t="b">
        <v>1</v>
      </c>
    </row>
    <row r="462">
      <c r="A462" s="0" t="s">
        <v>1254</v>
      </c>
      <c r="B462" s="0" t="s">
        <v>1255</v>
      </c>
      <c r="C462" s="0" t="s">
        <v>1246</v>
      </c>
      <c r="D462" s="2" t="s">
        <v>980</v>
      </c>
      <c r="E462" s="2" t="s">
        <v>1247</v>
      </c>
      <c r="F462" s="3">
        <f>HYPERLINK("https://www.framinghamheartstudy.org/phenotypic-data/vr_airpm25a_2011_m_1221s/","Documentation")</f>
      </c>
      <c r="G462" s="0" t="b">
        <v>1</v>
      </c>
    </row>
    <row r="463">
      <c r="A463" s="0" t="s">
        <v>1256</v>
      </c>
      <c r="B463" s="0" t="s">
        <v>1257</v>
      </c>
      <c r="C463" s="0" t="s">
        <v>1246</v>
      </c>
      <c r="D463" s="2" t="s">
        <v>980</v>
      </c>
      <c r="E463" s="2" t="s">
        <v>1247</v>
      </c>
      <c r="F463" s="3">
        <f>HYPERLINK("https://www.framinghamheartstudy.org/phenotypic-data/vr_airppm25_2011_m_1220s/","Documentation")</f>
      </c>
      <c r="G463" s="0" t="b">
        <v>1</v>
      </c>
    </row>
    <row r="464">
      <c r="A464" s="0" t="s">
        <v>1258</v>
      </c>
      <c r="B464" s="0" t="s">
        <v>1259</v>
      </c>
      <c r="C464" s="0" t="s">
        <v>1260</v>
      </c>
      <c r="D464" s="2" t="s">
        <v>10</v>
      </c>
      <c r="E464" s="2" t="s">
        <v>1261</v>
      </c>
      <c r="F464" s="3">
        <f>HYPERLINK("https://www.framinghamheartstudy.org/phenotypic-data/vr_birthyr_2020_a_1246s/","Documentation")</f>
      </c>
      <c r="G464" s="0" t="b">
        <v>1</v>
      </c>
    </row>
    <row r="465">
      <c r="A465" s="0" t="s">
        <v>1262</v>
      </c>
      <c r="B465" s="0" t="s">
        <v>1263</v>
      </c>
      <c r="C465" s="0" t="s">
        <v>1264</v>
      </c>
      <c r="D465" s="2" t="s">
        <v>980</v>
      </c>
      <c r="E465" s="2" t="s">
        <v>1265</v>
      </c>
      <c r="F465" s="3">
        <f>HYPERLINK("https://www.framinghamheartstudy.org/phenotypic-data/vr_bonetbs_2011_m_1437s/","Documentation")</f>
      </c>
      <c r="G465" s="0" t="b">
        <v>1</v>
      </c>
    </row>
    <row r="466">
      <c r="A466" s="0" t="s">
        <v>1266</v>
      </c>
      <c r="B466" s="0" t="s">
        <v>1267</v>
      </c>
      <c r="C466" s="0" t="s">
        <v>1268</v>
      </c>
      <c r="D466" s="2" t="s">
        <v>384</v>
      </c>
      <c r="E466" s="2" t="s">
        <v>1269</v>
      </c>
      <c r="F466" s="3">
        <f>HYPERLINK("https://www.framinghamheartstudy.org/vr_cabg_2007_m_0007s/","Documentation")</f>
      </c>
      <c r="G466" s="0" t="b">
        <v>1</v>
      </c>
    </row>
    <row r="467">
      <c r="A467" s="0" t="s">
        <v>1270</v>
      </c>
      <c r="B467" s="0" t="s">
        <v>1271</v>
      </c>
      <c r="C467" s="0" t="s">
        <v>1272</v>
      </c>
      <c r="D467" s="2" t="s">
        <v>10</v>
      </c>
      <c r="E467" s="2" t="s">
        <v>1273</v>
      </c>
      <c r="F467" s="3">
        <f>HYPERLINK("https://www.framinghamheartstudy.org/vr_cancer_2019_a_1162s/","Documentation")</f>
      </c>
      <c r="G467" s="0" t="b">
        <v>1</v>
      </c>
    </row>
    <row r="468">
      <c r="A468" s="0" t="s">
        <v>1274</v>
      </c>
      <c r="B468" s="0" t="s">
        <v>1275</v>
      </c>
      <c r="C468" s="0" t="s">
        <v>77</v>
      </c>
      <c r="D468" s="2" t="s">
        <v>24</v>
      </c>
      <c r="E468" s="2" t="s">
        <v>1276</v>
      </c>
      <c r="F468" s="3">
        <f>HYPERLINK("https://www.framinghamheartstudy.org/phenotypic-data/vr_ceradstr_ex02_3_0807s","Documentation")</f>
      </c>
      <c r="G468" s="0" t="b">
        <v>1</v>
      </c>
    </row>
    <row r="469">
      <c r="A469" s="0" t="s">
        <v>1277</v>
      </c>
      <c r="B469" s="0" t="s">
        <v>1278</v>
      </c>
      <c r="C469" s="0" t="s">
        <v>1279</v>
      </c>
      <c r="D469" s="2" t="s">
        <v>10</v>
      </c>
      <c r="E469" s="2" t="s">
        <v>1280</v>
      </c>
      <c r="F469" s="3">
        <f>HYPERLINK("https://www.framinghamheartstudy.org/phenotypic-data/vr_chfinit_2013_a_0828s","Documentation")</f>
      </c>
      <c r="G469" s="0" t="b">
        <v>1</v>
      </c>
    </row>
    <row r="470">
      <c r="A470" s="0" t="s">
        <v>1281</v>
      </c>
      <c r="B470" s="0" t="s">
        <v>1282</v>
      </c>
      <c r="C470" s="0" t="s">
        <v>1283</v>
      </c>
      <c r="D470" s="2" t="s">
        <v>10</v>
      </c>
      <c r="E470" s="2" t="s">
        <v>1284</v>
      </c>
      <c r="F470" s="3">
        <f>HYPERLINK("https://www.framinghamheartstudy.org/phenotypic-data/9495-2/","Documentation")</f>
      </c>
      <c r="G470" s="0" t="b">
        <v>1</v>
      </c>
    </row>
    <row r="471">
      <c r="A471" s="0" t="s">
        <v>1285</v>
      </c>
      <c r="B471" s="0" t="s">
        <v>1286</v>
      </c>
      <c r="C471" s="0" t="s">
        <v>1287</v>
      </c>
      <c r="D471" s="2" t="s">
        <v>143</v>
      </c>
      <c r="E471" s="2" t="s">
        <v>1288</v>
      </c>
      <c r="F471" s="3">
        <f>HYPERLINK("https://www.framinghamheartstudy.org/vr_cmrdate_2006_1b_0777s/","Documentation")</f>
      </c>
      <c r="G471" s="0" t="b">
        <v>1</v>
      </c>
    </row>
    <row r="472">
      <c r="A472" s="0" t="s">
        <v>1289</v>
      </c>
      <c r="B472" s="0" t="s">
        <v>1290</v>
      </c>
      <c r="C472" s="0" t="s">
        <v>1291</v>
      </c>
      <c r="D472" s="2" t="s">
        <v>362</v>
      </c>
      <c r="E472" s="2" t="s">
        <v>1276</v>
      </c>
      <c r="F472" s="3">
        <f>HYPERLINK("https://www.framinghamheartstudy.org/phenotypic-data/vr_cogtest_2022_m_1434s/","Documentation")</f>
      </c>
      <c r="G472" s="0" t="b">
        <v>1</v>
      </c>
    </row>
    <row r="473">
      <c r="A473" s="0" t="s">
        <v>1292</v>
      </c>
      <c r="B473" s="0" t="s">
        <v>1293</v>
      </c>
      <c r="C473" s="0" t="s">
        <v>77</v>
      </c>
      <c r="D473" s="2" t="s">
        <v>24</v>
      </c>
      <c r="E473" s="2" t="s">
        <v>1276</v>
      </c>
      <c r="F473" s="3">
        <f>HYPERLINK("https://www.framinghamheartstudy.org/phenotypic-data/vr_crdstrex_ex02_3_0821s","Documentation")</f>
      </c>
      <c r="G473" s="0" t="b">
        <v>1</v>
      </c>
    </row>
    <row r="474">
      <c r="A474" s="0" t="s">
        <v>1294</v>
      </c>
      <c r="B474" s="0" t="s">
        <v>1295</v>
      </c>
      <c r="C474" s="0" t="s">
        <v>1296</v>
      </c>
      <c r="D474" s="2" t="s">
        <v>688</v>
      </c>
      <c r="E474" s="2" t="s">
        <v>1297</v>
      </c>
      <c r="F474" s="3">
        <f>HYPERLINK("https://www.framinghamheartstudy.org/phenotypic-data/vr_ctdates_2011_m_0715s","Documentation")</f>
      </c>
      <c r="G474" s="0" t="b">
        <v>1</v>
      </c>
    </row>
    <row r="475">
      <c r="A475" s="0" t="s">
        <v>1298</v>
      </c>
      <c r="B475" s="0" t="s">
        <v>1299</v>
      </c>
      <c r="C475" s="0" t="s">
        <v>1242</v>
      </c>
      <c r="D475" s="2" t="s">
        <v>10</v>
      </c>
      <c r="E475" s="2" t="s">
        <v>1269</v>
      </c>
      <c r="F475" s="3">
        <f>HYPERLINK("https://www.framinghamheartstudy.org/phenotypic-data/vr_cvdproc_2023_a_1508s/","Documentation")</f>
      </c>
      <c r="G475" s="0" t="b">
        <v>1</v>
      </c>
    </row>
    <row r="476">
      <c r="A476" s="0" t="s">
        <v>1300</v>
      </c>
      <c r="B476" s="0" t="s">
        <v>1301</v>
      </c>
      <c r="C476" s="0" t="s">
        <v>1302</v>
      </c>
      <c r="D476" s="2" t="s">
        <v>1303</v>
      </c>
      <c r="E476" s="2" t="s">
        <v>1304</v>
      </c>
      <c r="F476" s="3">
        <f>HYPERLINK("https://www.framinghamheartstudy.org/phenotypic-data/vr_dates_2022_a_1487s/","Documentation")</f>
      </c>
      <c r="G476" s="0" t="b">
        <v>1</v>
      </c>
    </row>
    <row r="477">
      <c r="A477" s="0" t="s">
        <v>1305</v>
      </c>
      <c r="B477" s="0" t="s">
        <v>1306</v>
      </c>
      <c r="C477" s="0" t="s">
        <v>1307</v>
      </c>
      <c r="D477" s="2" t="s">
        <v>10</v>
      </c>
      <c r="E477" s="2" t="s">
        <v>1308</v>
      </c>
      <c r="F477" s="3">
        <f>HYPERLINK("https://www.framinghamheartstudy.org/phenotypic-data/vr_demrevd_2022_a_1470s/","Documentation")</f>
      </c>
      <c r="G477" s="0" t="b">
        <v>1</v>
      </c>
    </row>
    <row r="478">
      <c r="A478" s="0" t="s">
        <v>1309</v>
      </c>
      <c r="B478" s="0" t="s">
        <v>1310</v>
      </c>
      <c r="C478" s="0" t="s">
        <v>1311</v>
      </c>
      <c r="D478" s="2" t="s">
        <v>24</v>
      </c>
      <c r="E478" s="2" t="s">
        <v>267</v>
      </c>
      <c r="F478" s="3">
        <f>HYPERLINK("https://www.framinghamheartstudy.org/phenotypic-data/vr_dgai2010_ex01_3_1078s","Documentation")</f>
      </c>
      <c r="G478" s="0" t="b">
        <v>1</v>
      </c>
    </row>
    <row r="479">
      <c r="A479" s="0" t="s">
        <v>1312</v>
      </c>
      <c r="B479" s="0" t="s">
        <v>1310</v>
      </c>
      <c r="C479" s="0" t="s">
        <v>1313</v>
      </c>
      <c r="D479" s="2" t="s">
        <v>24</v>
      </c>
      <c r="E479" s="2" t="s">
        <v>267</v>
      </c>
      <c r="F479" s="3">
        <f>HYPERLINK("https://www.framinghamheartstudy.org/phenotypic-data/vr_dgai2010_ex02_3_0996s","Documentation")</f>
      </c>
      <c r="G479" s="0" t="b">
        <v>1</v>
      </c>
    </row>
    <row r="480">
      <c r="A480" s="0" t="s">
        <v>1314</v>
      </c>
      <c r="B480" s="0" t="s">
        <v>1310</v>
      </c>
      <c r="C480" s="0" t="s">
        <v>1315</v>
      </c>
      <c r="D480" s="2" t="s">
        <v>19</v>
      </c>
      <c r="E480" s="2" t="s">
        <v>267</v>
      </c>
      <c r="F480" s="3">
        <f>HYPERLINK("https://www.framinghamheartstudy.org/phenotypic-data/vr_dgai2010_ex05_1_1013s","Documentation")</f>
      </c>
      <c r="G480" s="0" t="b">
        <v>1</v>
      </c>
    </row>
    <row r="481">
      <c r="A481" s="0" t="s">
        <v>1316</v>
      </c>
      <c r="B481" s="0" t="s">
        <v>1317</v>
      </c>
      <c r="C481" s="0" t="s">
        <v>529</v>
      </c>
      <c r="D481" s="2" t="s">
        <v>19</v>
      </c>
      <c r="E481" s="2" t="s">
        <v>267</v>
      </c>
      <c r="F481" s="3">
        <f>HYPERLINK("https://www.framinghamheartstudy.org/phenotypic-data/vr_dgai2010_ex07_1_1108s","Documentation")</f>
      </c>
      <c r="G481" s="0" t="b">
        <v>1</v>
      </c>
    </row>
    <row r="482">
      <c r="A482" s="0" t="s">
        <v>1318</v>
      </c>
      <c r="B482" s="0" t="s">
        <v>1317</v>
      </c>
      <c r="C482" s="0" t="s">
        <v>1319</v>
      </c>
      <c r="D482" s="2" t="s">
        <v>19</v>
      </c>
      <c r="E482" s="2" t="s">
        <v>267</v>
      </c>
      <c r="F482" s="3">
        <f>HYPERLINK("https://www.framinghamheartstudy.org/phenotypic-data/vr_dgai2010_ex08_1_1009s","Documentation")</f>
      </c>
      <c r="G482" s="0" t="b">
        <v>1</v>
      </c>
    </row>
    <row r="483">
      <c r="A483" s="0" t="s">
        <v>1320</v>
      </c>
      <c r="B483" s="0" t="s">
        <v>1321</v>
      </c>
      <c r="C483" s="0" t="s">
        <v>1322</v>
      </c>
      <c r="D483" s="2" t="s">
        <v>131</v>
      </c>
      <c r="E483" s="2" t="s">
        <v>1323</v>
      </c>
      <c r="F483" s="3">
        <f>HYPERLINK("https://www.framinghamheartstudy.org/phenotypic-data/vr_diab_ex03_3b_1312s/","Documentation")</f>
      </c>
      <c r="G483" s="0" t="b">
        <v>1</v>
      </c>
    </row>
    <row r="484">
      <c r="A484" s="0" t="s">
        <v>1324</v>
      </c>
      <c r="B484" s="0" t="s">
        <v>1325</v>
      </c>
      <c r="C484" s="0" t="s">
        <v>1326</v>
      </c>
      <c r="D484" s="2" t="s">
        <v>147</v>
      </c>
      <c r="E484" s="2" t="s">
        <v>1323</v>
      </c>
      <c r="F484" s="3">
        <f>HYPERLINK("https://www.framinghamheartstudy.org/phenotypic-data/vr_diab_ex10_1b_1489s/","Documentation")</f>
      </c>
      <c r="G484" s="0" t="b">
        <v>1</v>
      </c>
    </row>
    <row r="485">
      <c r="A485" s="0" t="s">
        <v>1327</v>
      </c>
      <c r="B485" s="0" t="s">
        <v>1321</v>
      </c>
      <c r="C485" s="0" t="s">
        <v>1328</v>
      </c>
      <c r="D485" s="2" t="s">
        <v>40</v>
      </c>
      <c r="E485" s="2" t="s">
        <v>1323</v>
      </c>
      <c r="F485" s="3">
        <f>HYPERLINK("https://www.framinghamheartstudy.org/phenotypic-data/vr_diab_ex28_0_0601s","Documentation")</f>
      </c>
      <c r="G485" s="0" t="b">
        <v>1</v>
      </c>
    </row>
    <row r="486">
      <c r="A486" s="0" t="s">
        <v>1329</v>
      </c>
      <c r="B486" s="0" t="s">
        <v>1330</v>
      </c>
      <c r="C486" s="0" t="s">
        <v>1331</v>
      </c>
      <c r="D486" s="2" t="s">
        <v>19</v>
      </c>
      <c r="E486" s="2" t="s">
        <v>267</v>
      </c>
      <c r="F486" s="3">
        <f>HYPERLINK("https://www.framinghamheartstudy.org/phenotypic-data/vr_dietmed_ex07_1_1133s/ ","Documentation")</f>
      </c>
      <c r="G486" s="0" t="b">
        <v>1</v>
      </c>
    </row>
    <row r="487">
      <c r="A487" s="0" t="s">
        <v>1332</v>
      </c>
      <c r="B487" s="0" t="s">
        <v>1333</v>
      </c>
      <c r="C487" s="0" t="s">
        <v>1334</v>
      </c>
      <c r="D487" s="2" t="s">
        <v>10</v>
      </c>
      <c r="E487" s="2" t="s">
        <v>165</v>
      </c>
      <c r="F487" s="3">
        <f>HYPERLINK("https://www.framinghamheartstudy.org/phenotypic-data/vr_ecgrhy_2011_a_0816s/","Documentation")</f>
      </c>
      <c r="G487" s="0" t="b">
        <v>1</v>
      </c>
    </row>
    <row r="488">
      <c r="A488" s="0" t="s">
        <v>1335</v>
      </c>
      <c r="B488" s="0" t="s">
        <v>1336</v>
      </c>
      <c r="C488" s="0" t="s">
        <v>1337</v>
      </c>
      <c r="D488" s="2" t="s">
        <v>10</v>
      </c>
      <c r="E488" s="2" t="s">
        <v>1338</v>
      </c>
      <c r="F488" s="3">
        <f>HYPERLINK("https://www.framinghamheartstudy.org/phenotypic-data/vr_educ_2018_a_1307s/ ","Documentation")</f>
      </c>
      <c r="G488" s="0" t="b">
        <v>1</v>
      </c>
    </row>
    <row r="489">
      <c r="A489" s="0" t="s">
        <v>1339</v>
      </c>
      <c r="B489" s="0" t="s">
        <v>1340</v>
      </c>
      <c r="C489" s="0" t="s">
        <v>1341</v>
      </c>
      <c r="D489" s="2" t="s">
        <v>10</v>
      </c>
      <c r="E489" s="2" t="s">
        <v>1342</v>
      </c>
      <c r="F489" s="3">
        <f>HYPERLINK("https://www.framinghamheartstudy.org/phenotypic-data/vr_egfr_2014_a_1297s/","Documentation")</f>
      </c>
      <c r="G489" s="0" t="b">
        <v>1</v>
      </c>
    </row>
    <row r="490">
      <c r="A490" s="0" t="s">
        <v>1343</v>
      </c>
      <c r="B490" s="0" t="s">
        <v>1344</v>
      </c>
      <c r="C490" s="0" t="s">
        <v>60</v>
      </c>
      <c r="D490" s="2" t="s">
        <v>24</v>
      </c>
      <c r="E490" s="2" t="s">
        <v>267</v>
      </c>
      <c r="F490" s="3">
        <f>HYPERLINK("https://www.framinghamheartstudy.org/phenotypic-data/vr_ffqcont_ex01_3_1443s/","Documentation")</f>
      </c>
      <c r="G490" s="0" t="b">
        <v>1</v>
      </c>
    </row>
    <row r="491">
      <c r="A491" s="0" t="s">
        <v>1345</v>
      </c>
      <c r="B491" s="0" t="s">
        <v>1344</v>
      </c>
      <c r="C491" s="0" t="s">
        <v>77</v>
      </c>
      <c r="D491" s="2" t="s">
        <v>131</v>
      </c>
      <c r="E491" s="2" t="s">
        <v>267</v>
      </c>
      <c r="F491" s="3">
        <f>HYPERLINK("https://www.framinghamheartstudy.org/phenotypic-data/vr_ffqcont_ex02_3b_1444s/","Documentation")</f>
      </c>
      <c r="G491" s="0" t="b">
        <v>1</v>
      </c>
    </row>
    <row r="492">
      <c r="A492" s="0" t="s">
        <v>1346</v>
      </c>
      <c r="B492" s="0" t="s">
        <v>1344</v>
      </c>
      <c r="C492" s="0" t="s">
        <v>274</v>
      </c>
      <c r="D492" s="2" t="s">
        <v>19</v>
      </c>
      <c r="E492" s="2" t="s">
        <v>267</v>
      </c>
      <c r="F492" s="3">
        <f>HYPERLINK("https://www.framinghamheartstudy.org/phenotypic-data/vr_ffqcont_ex05_1_1438s/","Documentation")</f>
      </c>
      <c r="G492" s="0" t="b">
        <v>1</v>
      </c>
    </row>
    <row r="493">
      <c r="A493" s="0" t="s">
        <v>1347</v>
      </c>
      <c r="B493" s="0" t="s">
        <v>1344</v>
      </c>
      <c r="C493" s="0" t="s">
        <v>35</v>
      </c>
      <c r="D493" s="2" t="s">
        <v>19</v>
      </c>
      <c r="E493" s="2" t="s">
        <v>267</v>
      </c>
      <c r="F493" s="3">
        <f>HYPERLINK("https://www.framinghamheartstudy.org/phenotypic-data/vr_ffqcont_ex06_1_1439s/","Documentation")</f>
      </c>
      <c r="G493" s="0" t="b">
        <v>1</v>
      </c>
    </row>
    <row r="494">
      <c r="A494" s="0" t="s">
        <v>1348</v>
      </c>
      <c r="B494" s="0" t="s">
        <v>1344</v>
      </c>
      <c r="C494" s="0" t="s">
        <v>44</v>
      </c>
      <c r="D494" s="2" t="s">
        <v>19</v>
      </c>
      <c r="E494" s="2" t="s">
        <v>267</v>
      </c>
      <c r="F494" s="3">
        <f>HYPERLINK("https://www.framinghamheartstudy.org/phenotypic-data/vr_ffqcont_ex07_1_1440s/","Documentation")</f>
      </c>
      <c r="G494" s="0" t="b">
        <v>1</v>
      </c>
    </row>
    <row r="495">
      <c r="A495" s="0" t="s">
        <v>1349</v>
      </c>
      <c r="B495" s="0" t="s">
        <v>1344</v>
      </c>
      <c r="C495" s="0" t="s">
        <v>47</v>
      </c>
      <c r="D495" s="2" t="s">
        <v>19</v>
      </c>
      <c r="E495" s="2" t="s">
        <v>267</v>
      </c>
      <c r="F495" s="3">
        <f>HYPERLINK("https://www.framinghamheartstudy.org/phenotypic-data/vr_ffqcont_ex08_1_1441s/","Documentation")</f>
      </c>
      <c r="G495" s="0" t="b">
        <v>1</v>
      </c>
    </row>
    <row r="496">
      <c r="A496" s="0" t="s">
        <v>1350</v>
      </c>
      <c r="B496" s="0" t="s">
        <v>1344</v>
      </c>
      <c r="C496" s="0" t="s">
        <v>1351</v>
      </c>
      <c r="D496" s="2" t="s">
        <v>147</v>
      </c>
      <c r="E496" s="2" t="s">
        <v>267</v>
      </c>
      <c r="F496" s="3">
        <f>HYPERLINK("https://www.framinghamheartstudy.org/phenotypic-data/vr_ffqcont_ex09_1b_1442s/","Documentation")</f>
      </c>
      <c r="G496" s="0" t="b">
        <v>1</v>
      </c>
    </row>
    <row r="497">
      <c r="A497" s="0" t="s">
        <v>1352</v>
      </c>
      <c r="B497" s="0" t="s">
        <v>1353</v>
      </c>
      <c r="C497" s="0" t="s">
        <v>60</v>
      </c>
      <c r="D497" s="2" t="s">
        <v>119</v>
      </c>
      <c r="E497" s="2" t="s">
        <v>267</v>
      </c>
      <c r="F497" s="3">
        <f>HYPERLINK("https://www.framinghamheartstudy.org/vr_ffreq_ex01_2_0984s/","Documentation")</f>
      </c>
      <c r="G497" s="0" t="b">
        <v>1</v>
      </c>
    </row>
    <row r="498">
      <c r="A498" s="0" t="s">
        <v>1354</v>
      </c>
      <c r="B498" s="0" t="s">
        <v>266</v>
      </c>
      <c r="C498" s="0" t="s">
        <v>60</v>
      </c>
      <c r="D498" s="2" t="s">
        <v>24</v>
      </c>
      <c r="E498" s="2" t="s">
        <v>267</v>
      </c>
      <c r="F498" s="3">
        <f>HYPERLINK("https://www.framinghamheartstudy.org/phenotypic-data/vr_ffreq_ex01_3_0587s","Documentation")</f>
      </c>
      <c r="G498" s="0" t="b">
        <v>1</v>
      </c>
    </row>
    <row r="499">
      <c r="A499" s="0" t="s">
        <v>1355</v>
      </c>
      <c r="B499" s="0" t="s">
        <v>1353</v>
      </c>
      <c r="C499" s="0" t="s">
        <v>60</v>
      </c>
      <c r="D499" s="2" t="s">
        <v>127</v>
      </c>
      <c r="E499" s="2" t="s">
        <v>267</v>
      </c>
      <c r="F499" s="3">
        <f>HYPERLINK("https://www.framinghamheartstudy.org/vr_ffreq_ex01_72_0975s/","Documentation")</f>
      </c>
      <c r="G499" s="0" t="b">
        <v>1</v>
      </c>
    </row>
    <row r="500">
      <c r="A500" s="0" t="s">
        <v>1356</v>
      </c>
      <c r="B500" s="0" t="s">
        <v>1357</v>
      </c>
      <c r="C500" s="0" t="s">
        <v>77</v>
      </c>
      <c r="D500" s="2" t="s">
        <v>131</v>
      </c>
      <c r="E500" s="2" t="s">
        <v>267</v>
      </c>
      <c r="F500" s="3">
        <f>HYPERLINK("https://www.framinghamheartstudy.org/phenotypic-data/vr_ffreq_ex02_3b_1345s/ ","Documentation")</f>
      </c>
      <c r="G500" s="0" t="b">
        <v>1</v>
      </c>
    </row>
    <row r="501">
      <c r="A501" s="0" t="s">
        <v>1358</v>
      </c>
      <c r="B501" s="0" t="s">
        <v>1357</v>
      </c>
      <c r="C501" s="0" t="s">
        <v>77</v>
      </c>
      <c r="D501" s="2" t="s">
        <v>123</v>
      </c>
      <c r="E501" s="2" t="s">
        <v>267</v>
      </c>
      <c r="F501" s="3">
        <f>HYPERLINK("https://www.framinghamheartstudy.org/phenotypic-data/vr_ffreq_ex02_7_1301s/","Documentation")</f>
      </c>
      <c r="G501" s="0" t="b">
        <v>1</v>
      </c>
    </row>
    <row r="502">
      <c r="A502" s="0" t="s">
        <v>1359</v>
      </c>
      <c r="B502" s="0" t="s">
        <v>1357</v>
      </c>
      <c r="C502" s="0" t="s">
        <v>137</v>
      </c>
      <c r="D502" s="2" t="s">
        <v>131</v>
      </c>
      <c r="E502" s="2" t="s">
        <v>267</v>
      </c>
      <c r="F502" s="3">
        <f>HYPERLINK("https://www.framinghamheartstudy.org/phenotypic-data/vr_ffreq_ex03_3b_1344s/","Documentation")</f>
      </c>
      <c r="G502" s="0" t="b">
        <v>1</v>
      </c>
    </row>
    <row r="503">
      <c r="A503" s="0" t="s">
        <v>1360</v>
      </c>
      <c r="B503" s="0" t="s">
        <v>1357</v>
      </c>
      <c r="C503" s="0" t="s">
        <v>137</v>
      </c>
      <c r="D503" s="2" t="s">
        <v>123</v>
      </c>
      <c r="E503" s="2" t="s">
        <v>267</v>
      </c>
      <c r="F503" s="3">
        <f>HYPERLINK("https://www.framinghamheartstudy.org/vr_ffreq_ex03_7_0973s","Documentation")</f>
      </c>
      <c r="G503" s="0" t="b">
        <v>1</v>
      </c>
    </row>
    <row r="504">
      <c r="A504" s="0" t="s">
        <v>1361</v>
      </c>
      <c r="B504" s="0" t="s">
        <v>1362</v>
      </c>
      <c r="C504" s="0" t="s">
        <v>47</v>
      </c>
      <c r="D504" s="2" t="s">
        <v>19</v>
      </c>
      <c r="E504" s="2" t="s">
        <v>267</v>
      </c>
      <c r="F504" s="3">
        <f>HYPERLINK("https://www.framinghamheartstudy.org/phenotypic-data/vr_ffreq_ex08_1_0615s","Documentation")</f>
      </c>
      <c r="G504" s="0" t="b">
        <v>1</v>
      </c>
    </row>
    <row r="505">
      <c r="A505" s="0" t="s">
        <v>1363</v>
      </c>
      <c r="B505" s="0" t="s">
        <v>1357</v>
      </c>
      <c r="C505" s="0" t="s">
        <v>432</v>
      </c>
      <c r="D505" s="2" t="s">
        <v>143</v>
      </c>
      <c r="E505" s="2" t="s">
        <v>267</v>
      </c>
      <c r="F505" s="3">
        <f>HYPERLINK("https://www.framinghamheartstudy.org/phenotypic-data/vr_ffreq_ex09_1b_1636s/ ","Documentation")</f>
      </c>
      <c r="G505" s="0" t="b">
        <v>1</v>
      </c>
    </row>
    <row r="506">
      <c r="A506" s="0" t="s">
        <v>1364</v>
      </c>
      <c r="B506" s="0" t="s">
        <v>1357</v>
      </c>
      <c r="C506" s="0" t="s">
        <v>1365</v>
      </c>
      <c r="D506" s="2" t="s">
        <v>143</v>
      </c>
      <c r="E506" s="2" t="s">
        <v>267</v>
      </c>
      <c r="F506" s="3">
        <f>HYPERLINK("https://www.framinghamheartstudy.org/phenotypic-data/vr_ffreq_ex10_1b_1542s/","Documentation")</f>
      </c>
      <c r="G506" s="0" t="b">
        <v>1</v>
      </c>
    </row>
    <row r="507">
      <c r="A507" s="0" t="s">
        <v>1366</v>
      </c>
      <c r="B507" s="0" t="s">
        <v>1367</v>
      </c>
      <c r="C507" s="0" t="s">
        <v>137</v>
      </c>
      <c r="D507" s="2" t="s">
        <v>131</v>
      </c>
      <c r="E507" s="2" t="s">
        <v>267</v>
      </c>
      <c r="F507" s="3">
        <f>HYPERLINK("https://www.framinghamheartstudy.org/phenotypic-data/vr_ffreqkc_ex03_3b_1347s/ ","Documentation")</f>
      </c>
      <c r="G507" s="0" t="b">
        <v>1</v>
      </c>
    </row>
    <row r="508">
      <c r="A508" s="0" t="s">
        <v>1368</v>
      </c>
      <c r="B508" s="0" t="s">
        <v>1367</v>
      </c>
      <c r="C508" s="0" t="s">
        <v>432</v>
      </c>
      <c r="D508" s="2" t="s">
        <v>19</v>
      </c>
      <c r="E508" s="2" t="s">
        <v>267</v>
      </c>
      <c r="F508" s="3">
        <f>HYPERLINK("https://www.framinghamheartstudy.org/phenotypic-data/vr_ffreqkc_ex09_1_1160s/ ","Documentation")</f>
      </c>
      <c r="G508" s="0" t="b">
        <v>1</v>
      </c>
    </row>
    <row r="509">
      <c r="A509" s="0" t="s">
        <v>1369</v>
      </c>
      <c r="B509" s="0" t="s">
        <v>1370</v>
      </c>
      <c r="C509" s="0" t="s">
        <v>1371</v>
      </c>
      <c r="D509" s="2" t="s">
        <v>19</v>
      </c>
      <c r="E509" s="2" t="s">
        <v>267</v>
      </c>
      <c r="F509" s="3">
        <f>HYPERLINK("https://www.framinghamheartstudy.org/phenotypic-data/vr_flavind_ex08_1_1309s/","Documentation")</f>
      </c>
      <c r="G509" s="0" t="b">
        <v>1</v>
      </c>
    </row>
    <row r="510">
      <c r="A510" s="0" t="s">
        <v>1372</v>
      </c>
      <c r="B510" s="0" t="s">
        <v>1373</v>
      </c>
      <c r="C510" s="0" t="s">
        <v>1374</v>
      </c>
      <c r="D510" s="2" t="s">
        <v>103</v>
      </c>
      <c r="E510" s="2" t="s">
        <v>1375</v>
      </c>
      <c r="F510" s="3">
        <f>HYPERLINK("https://www.framinghamheartstudy.org/phenotypic-data/vr_foot_2008_m_0611s","Documentation")</f>
      </c>
      <c r="G510" s="0" t="b">
        <v>1</v>
      </c>
    </row>
    <row r="511">
      <c r="A511" s="0" t="s">
        <v>1376</v>
      </c>
      <c r="B511" s="0" t="s">
        <v>1377</v>
      </c>
      <c r="C511" s="0" t="s">
        <v>1378</v>
      </c>
      <c r="D511" s="2" t="s">
        <v>103</v>
      </c>
      <c r="E511" s="2" t="s">
        <v>1375</v>
      </c>
      <c r="F511" s="3">
        <f>HYPERLINK("https://www.framinghamheartstudy.org/phenotypic-data/vr_foot2_2008_m_0651s","Documentation")</f>
      </c>
      <c r="G511" s="0" t="b">
        <v>1</v>
      </c>
    </row>
    <row r="512">
      <c r="A512" s="0" t="s">
        <v>1379</v>
      </c>
      <c r="B512" s="0" t="s">
        <v>1380</v>
      </c>
      <c r="C512" s="0" t="s">
        <v>1381</v>
      </c>
      <c r="D512" s="2" t="s">
        <v>40</v>
      </c>
      <c r="E512" s="2" t="s">
        <v>1265</v>
      </c>
      <c r="F512" s="3">
        <f>HYPERLINK("https://www.framinghamheartstudy.org/phenotypic-data/vr_fxrev_2011_0_0613s","Documentation")</f>
      </c>
      <c r="G512" s="0" t="b">
        <v>1</v>
      </c>
    </row>
    <row r="513">
      <c r="A513" s="0" t="s">
        <v>1382</v>
      </c>
      <c r="B513" s="0" t="s">
        <v>1383</v>
      </c>
      <c r="C513" s="0" t="s">
        <v>1384</v>
      </c>
      <c r="D513" s="2" t="s">
        <v>40</v>
      </c>
      <c r="E513" s="2" t="s">
        <v>1265</v>
      </c>
      <c r="F513" s="3">
        <f>HYPERLINK("https://www.framinghamheartstudy.org/phenotypic-data/vr_fxrev_2012_0_0746s","Documentation")</f>
      </c>
      <c r="G513" s="0" t="b">
        <v>1</v>
      </c>
    </row>
    <row r="514">
      <c r="A514" s="0" t="s">
        <v>1385</v>
      </c>
      <c r="B514" s="0" t="s">
        <v>1386</v>
      </c>
      <c r="C514" s="0" t="s">
        <v>1387</v>
      </c>
      <c r="D514" s="2" t="s">
        <v>368</v>
      </c>
      <c r="E514" s="2" t="s">
        <v>1265</v>
      </c>
      <c r="F514" s="3">
        <f>HYPERLINK("https://www.framinghamheartstudy.org/vr_fxrev_2018_3b_1177s/","Documentation")</f>
      </c>
      <c r="G514" s="0" t="b">
        <v>1</v>
      </c>
    </row>
    <row r="515">
      <c r="A515" s="0" t="s">
        <v>1388</v>
      </c>
      <c r="B515" s="0" t="s">
        <v>1386</v>
      </c>
      <c r="C515" s="0" t="s">
        <v>1387</v>
      </c>
      <c r="D515" s="2" t="s">
        <v>1389</v>
      </c>
      <c r="E515" s="2" t="s">
        <v>1265</v>
      </c>
      <c r="F515" s="3">
        <f>HYPERLINK("https://www.framinghamheartstudy.org/vr_fxrev_2018_m_1176s/","Documentation")</f>
      </c>
      <c r="G515" s="0" t="b">
        <v>1</v>
      </c>
    </row>
    <row r="516">
      <c r="A516" s="0" t="s">
        <v>1390</v>
      </c>
      <c r="B516" s="0" t="s">
        <v>1391</v>
      </c>
      <c r="C516" s="0" t="s">
        <v>1392</v>
      </c>
      <c r="D516" s="2" t="s">
        <v>1393</v>
      </c>
      <c r="E516" s="2" t="s">
        <v>1394</v>
      </c>
      <c r="F516" s="3">
        <f>HYPERLINK("https://www.framinghamheartstudy.org/phenotypic-data/vr_lapse_2008_m_0649sn","Documentation")</f>
      </c>
      <c r="G516" s="0" t="b">
        <v>1</v>
      </c>
    </row>
    <row r="517">
      <c r="A517" s="0" t="s">
        <v>1395</v>
      </c>
      <c r="B517" s="0" t="s">
        <v>1396</v>
      </c>
      <c r="C517" s="0" t="s">
        <v>465</v>
      </c>
      <c r="D517" s="2" t="s">
        <v>131</v>
      </c>
      <c r="E517" s="2" t="s">
        <v>803</v>
      </c>
      <c r="F517" s="3">
        <f>HYPERLINK("https://www.framinghamheartstudy.org/phenotypic-data/vr_meds_2011_m_0675s","Documentation")</f>
      </c>
      <c r="G517" s="0" t="b">
        <v>1</v>
      </c>
    </row>
    <row r="518">
      <c r="A518" s="0" t="s">
        <v>1397</v>
      </c>
      <c r="B518" s="0" t="s">
        <v>1398</v>
      </c>
      <c r="C518" s="0" t="s">
        <v>1150</v>
      </c>
      <c r="D518" s="2" t="s">
        <v>469</v>
      </c>
      <c r="E518" s="2" t="s">
        <v>803</v>
      </c>
      <c r="F518" s="3">
        <f>HYPERLINK("https://www.framinghamheartstudy.org/phenotypic-data/vr_meds_ex01_3b_0825s","Documentation")</f>
      </c>
      <c r="G518" s="0" t="b">
        <v>1</v>
      </c>
    </row>
    <row r="519">
      <c r="A519" s="0" t="s">
        <v>1399</v>
      </c>
      <c r="B519" s="0" t="s">
        <v>1400</v>
      </c>
      <c r="C519" s="0" t="s">
        <v>137</v>
      </c>
      <c r="D519" s="2" t="s">
        <v>131</v>
      </c>
      <c r="E519" s="2" t="s">
        <v>803</v>
      </c>
      <c r="F519" s="3">
        <f>HYPERLINK("https://www.framinghamheartstudy.org/vr_meds_ex03_3b_1071s/","Documentation")</f>
      </c>
      <c r="G519" s="0" t="b">
        <v>1</v>
      </c>
    </row>
    <row r="520">
      <c r="A520" s="0" t="s">
        <v>1401</v>
      </c>
      <c r="B520" s="0" t="s">
        <v>1398</v>
      </c>
      <c r="C520" s="0" t="s">
        <v>1402</v>
      </c>
      <c r="D520" s="2" t="s">
        <v>123</v>
      </c>
      <c r="E520" s="2" t="s">
        <v>803</v>
      </c>
      <c r="F520" s="3">
        <f>HYPERLINK("https://www.framinghamheartstudy.org/phenotypic-data/vr_meds_ex03_7_0535s","Documentation")</f>
      </c>
      <c r="G520" s="0" t="b">
        <v>1</v>
      </c>
    </row>
    <row r="521">
      <c r="A521" s="0" t="s">
        <v>1403</v>
      </c>
      <c r="B521" s="0" t="s">
        <v>1398</v>
      </c>
      <c r="C521" s="0" t="s">
        <v>142</v>
      </c>
      <c r="D521" s="2" t="s">
        <v>143</v>
      </c>
      <c r="E521" s="2" t="s">
        <v>803</v>
      </c>
      <c r="F521" s="3">
        <f>HYPERLINK("https://www.framinghamheartstudy.org/phenotypic-data/vr_meds_ex09_1b_0879s","Documentation")</f>
      </c>
      <c r="G521" s="0" t="b">
        <v>1</v>
      </c>
    </row>
    <row r="522">
      <c r="A522" s="0" t="s">
        <v>1404</v>
      </c>
      <c r="B522" s="0" t="s">
        <v>1398</v>
      </c>
      <c r="C522" s="0" t="s">
        <v>1068</v>
      </c>
      <c r="D522" s="2" t="s">
        <v>147</v>
      </c>
      <c r="E522" s="2" t="s">
        <v>803</v>
      </c>
      <c r="F522" s="3">
        <f>HYPERLINK("https://www.framinghamheartstudy.org/phenotypic-data/vr_meds_ex10_1b_1198s/","Documentation")</f>
      </c>
      <c r="G522" s="0" t="b">
        <v>1</v>
      </c>
    </row>
    <row r="523">
      <c r="A523" s="0" t="s">
        <v>1405</v>
      </c>
      <c r="B523" s="0" t="s">
        <v>1396</v>
      </c>
      <c r="C523" s="0" t="s">
        <v>1406</v>
      </c>
      <c r="D523" s="2" t="s">
        <v>40</v>
      </c>
      <c r="E523" s="2" t="s">
        <v>803</v>
      </c>
      <c r="F523" s="3">
        <f>HYPERLINK("https://www.framinghamheartstudy.org/phenotypic-data/vr_meds_ex31_0_0763s","Documentation")</f>
      </c>
      <c r="G523" s="0" t="b">
        <v>1</v>
      </c>
    </row>
    <row r="524">
      <c r="A524" s="0" t="s">
        <v>1407</v>
      </c>
      <c r="B524" s="0" t="s">
        <v>1398</v>
      </c>
      <c r="C524" s="0" t="s">
        <v>157</v>
      </c>
      <c r="D524" s="2" t="s">
        <v>40</v>
      </c>
      <c r="E524" s="2" t="s">
        <v>803</v>
      </c>
      <c r="F524" s="3">
        <f>HYPERLINK("https://www.framinghamheartstudy.org/vr_meds_ex32_0_0880s/","Documentation")</f>
      </c>
      <c r="G524" s="0" t="b">
        <v>1</v>
      </c>
    </row>
    <row r="525">
      <c r="A525" s="0" t="s">
        <v>1408</v>
      </c>
      <c r="B525" s="0" t="s">
        <v>1409</v>
      </c>
      <c r="C525" s="0" t="s">
        <v>1410</v>
      </c>
      <c r="D525" s="2" t="s">
        <v>119</v>
      </c>
      <c r="E525" s="2" t="s">
        <v>814</v>
      </c>
      <c r="F525" s="3">
        <f>HYPERLINK("https://www.framinghamheartstudy.org/phenotypic-data/vr_meno_ex02_2_0719s","Documentation")</f>
      </c>
      <c r="G525" s="0" t="b">
        <v>1</v>
      </c>
    </row>
    <row r="526">
      <c r="A526" s="0" t="s">
        <v>1411</v>
      </c>
      <c r="B526" s="0" t="s">
        <v>1412</v>
      </c>
      <c r="C526" s="0" t="s">
        <v>1410</v>
      </c>
      <c r="D526" s="2" t="s">
        <v>24</v>
      </c>
      <c r="E526" s="2" t="s">
        <v>814</v>
      </c>
      <c r="F526" s="3">
        <f>HYPERLINK("https://www.framinghamheartstudy.org/phenotypic-data/vr_meno_ex02_3_0653s","Documentation")</f>
      </c>
      <c r="G526" s="0" t="b">
        <v>1</v>
      </c>
    </row>
    <row r="527">
      <c r="A527" s="0" t="s">
        <v>1413</v>
      </c>
      <c r="B527" s="0" t="s">
        <v>1409</v>
      </c>
      <c r="C527" s="0" t="s">
        <v>1410</v>
      </c>
      <c r="D527" s="2" t="s">
        <v>127</v>
      </c>
      <c r="E527" s="2" t="s">
        <v>814</v>
      </c>
      <c r="F527" s="3">
        <f>HYPERLINK("https://www.framinghamheartstudy.org/phenotypic-data/vr_meno_ex02_72_0720s","Documentation")</f>
      </c>
      <c r="G527" s="0" t="b">
        <v>1</v>
      </c>
    </row>
    <row r="528">
      <c r="A528" s="0" t="s">
        <v>1414</v>
      </c>
      <c r="B528" s="0" t="s">
        <v>1412</v>
      </c>
      <c r="C528" s="0" t="s">
        <v>1415</v>
      </c>
      <c r="D528" s="2" t="s">
        <v>123</v>
      </c>
      <c r="E528" s="2" t="s">
        <v>814</v>
      </c>
      <c r="F528" s="3">
        <f>HYPERLINK("https://www.framinghamheartstudy.org/phenotypic-data/vr_meno_ex03_7_0916s","Documentation")</f>
      </c>
      <c r="G528" s="0" t="b">
        <v>1</v>
      </c>
    </row>
    <row r="529">
      <c r="A529" s="0" t="s">
        <v>1416</v>
      </c>
      <c r="B529" s="0" t="s">
        <v>1417</v>
      </c>
      <c r="C529" s="0" t="s">
        <v>1418</v>
      </c>
      <c r="D529" s="2" t="s">
        <v>147</v>
      </c>
      <c r="E529" s="2" t="s">
        <v>1276</v>
      </c>
      <c r="F529" s="3">
        <f>HYPERLINK("https://www.framinghamheartstudy.org/phenotypic-data/vr_mmse_ex10_1b_1395s/","Documentation")</f>
      </c>
      <c r="G529" s="0" t="b">
        <v>1</v>
      </c>
    </row>
    <row r="530">
      <c r="A530" s="0" t="s">
        <v>1419</v>
      </c>
      <c r="B530" s="0" t="s">
        <v>1420</v>
      </c>
      <c r="C530" s="0" t="s">
        <v>1421</v>
      </c>
      <c r="D530" s="2" t="s">
        <v>40</v>
      </c>
      <c r="E530" s="2" t="s">
        <v>1276</v>
      </c>
      <c r="F530" s="3">
        <f>HYPERLINK("https://www.framinghamheartstudy.org/phenotypic-data/vr_mmse_ex32_0_0945s","Documentation")</f>
      </c>
      <c r="G530" s="0" t="b">
        <v>1</v>
      </c>
    </row>
    <row r="531">
      <c r="A531" s="0" t="s">
        <v>1422</v>
      </c>
      <c r="B531" s="0" t="s">
        <v>1423</v>
      </c>
      <c r="C531" s="0" t="s">
        <v>1424</v>
      </c>
      <c r="D531" s="2" t="s">
        <v>10</v>
      </c>
      <c r="E531" s="2" t="s">
        <v>1425</v>
      </c>
      <c r="F531" s="3">
        <f>HYPERLINK("https://www.framinghamheartstudy.org/phenotypic-data/vr_mrbdates_2023_a_1544s/","Documentation")</f>
      </c>
      <c r="G531" s="0" t="b">
        <v>1</v>
      </c>
    </row>
    <row r="532">
      <c r="A532" s="0" t="s">
        <v>1426</v>
      </c>
      <c r="B532" s="0" t="s">
        <v>1427</v>
      </c>
      <c r="C532" s="0" t="s">
        <v>1428</v>
      </c>
      <c r="D532" s="2" t="s">
        <v>10</v>
      </c>
      <c r="E532" s="2" t="s">
        <v>1429</v>
      </c>
      <c r="F532" s="3">
        <f>HYPERLINK("https://www.framinghamheartstudy.org/phenotypic-data/vr_npd_2023_a_1528s/","Documentation")</f>
      </c>
      <c r="G532" s="0" t="b">
        <v>1</v>
      </c>
    </row>
    <row r="533">
      <c r="A533" s="0" t="s">
        <v>1430</v>
      </c>
      <c r="B533" s="0" t="s">
        <v>1431</v>
      </c>
      <c r="C533" s="0" t="s">
        <v>1432</v>
      </c>
      <c r="D533" s="2" t="s">
        <v>10</v>
      </c>
      <c r="E533" s="2" t="s">
        <v>1433</v>
      </c>
      <c r="F533" s="3">
        <f>HYPERLINK("https://www.framinghamheartstudy.org/phenotypic-data/vr_npdates_2023_a_1541s/","Documentation")</f>
      </c>
      <c r="G533" s="0" t="b">
        <v>1</v>
      </c>
    </row>
    <row r="534">
      <c r="A534" s="0" t="s">
        <v>1434</v>
      </c>
      <c r="B534" s="0" t="s">
        <v>1435</v>
      </c>
      <c r="C534" s="0" t="s">
        <v>1436</v>
      </c>
      <c r="D534" s="2" t="s">
        <v>40</v>
      </c>
      <c r="E534" s="2" t="s">
        <v>1429</v>
      </c>
      <c r="F534" s="3">
        <f>HYPERLINK("https://www.framinghamheartstudy.org/phenotypic-data/vr_npka_1979_0_0872s","Documentation")</f>
      </c>
      <c r="G534" s="0" t="b">
        <v>1</v>
      </c>
    </row>
    <row r="535">
      <c r="A535" s="0" t="s">
        <v>1437</v>
      </c>
      <c r="B535" s="0" t="s">
        <v>1438</v>
      </c>
      <c r="C535" s="0" t="s">
        <v>1439</v>
      </c>
      <c r="D535" s="2" t="s">
        <v>362</v>
      </c>
      <c r="E535" s="2" t="s">
        <v>1429</v>
      </c>
      <c r="F535" s="3">
        <f>HYPERLINK("https://www.framinghamheartstudy.org/phenotypic-data/vr_npn_2023_a_1545s/","Documentation")</f>
      </c>
      <c r="G535" s="0" t="b">
        <v>1</v>
      </c>
    </row>
    <row r="536">
      <c r="A536" s="0" t="s">
        <v>1440</v>
      </c>
      <c r="B536" s="0" t="s">
        <v>1441</v>
      </c>
      <c r="C536" s="0" t="s">
        <v>1442</v>
      </c>
      <c r="D536" s="2" t="s">
        <v>10</v>
      </c>
      <c r="E536" s="2" t="s">
        <v>1429</v>
      </c>
      <c r="F536" s="3">
        <f>HYPERLINK("https://www.framinghamheartstudy.org/phenotypic-data/vr_npnd_2019_a_1554s","Documentation")</f>
      </c>
      <c r="G536" s="0" t="b">
        <v>1</v>
      </c>
    </row>
    <row r="537">
      <c r="A537" s="0" t="s">
        <v>1443</v>
      </c>
      <c r="B537" s="0" t="s">
        <v>1444</v>
      </c>
      <c r="C537" s="0" t="s">
        <v>1445</v>
      </c>
      <c r="D537" s="2" t="s">
        <v>10</v>
      </c>
      <c r="E537" s="2" t="s">
        <v>1429</v>
      </c>
      <c r="F537" s="3">
        <f>HYPERLINK("https://www.framinghamheartstudy.org/phenotypic-data/vr_npqerror_2023_a_1540s","Documentation")</f>
      </c>
      <c r="G537" s="0" t="b">
        <v>1</v>
      </c>
    </row>
    <row r="538">
      <c r="A538" s="0" t="s">
        <v>1446</v>
      </c>
      <c r="B538" s="0" t="s">
        <v>1447</v>
      </c>
      <c r="C538" s="0" t="s">
        <v>1448</v>
      </c>
      <c r="D538" s="2" t="s">
        <v>10</v>
      </c>
      <c r="E538" s="2" t="s">
        <v>1449</v>
      </c>
      <c r="F538" s="3">
        <f>HYPERLINK("https://www.framinghamheartstudy.org/phenotypic-data/vr_pace_2020_a_1396s/","Documentation")</f>
      </c>
      <c r="G538" s="0" t="b">
        <v>1</v>
      </c>
    </row>
    <row r="539">
      <c r="A539" s="0" t="s">
        <v>1450</v>
      </c>
      <c r="B539" s="0" t="s">
        <v>1451</v>
      </c>
      <c r="C539" s="0" t="s">
        <v>1452</v>
      </c>
      <c r="D539" s="2" t="s">
        <v>10</v>
      </c>
      <c r="E539" s="2" t="s">
        <v>1453</v>
      </c>
      <c r="F539" s="3">
        <f>HYPERLINK("https://www.framinghamheartstudy.org/phenotypic-data/vr_packyr_2022_a_1563s/","Documentation")</f>
      </c>
      <c r="G539" s="0" t="b">
        <v>1</v>
      </c>
    </row>
    <row r="540">
      <c r="A540" s="0" t="s">
        <v>1454</v>
      </c>
      <c r="B540" s="0" t="s">
        <v>1455</v>
      </c>
      <c r="C540" s="0" t="s">
        <v>77</v>
      </c>
      <c r="D540" s="2" t="s">
        <v>24</v>
      </c>
      <c r="E540" s="2" t="s">
        <v>1265</v>
      </c>
      <c r="F540" s="3">
        <f>HYPERLINK("https://www.framinghamheartstudy.org/phenotypic-data/vr_pase_ex02_3_0642s","Documentation")</f>
      </c>
      <c r="G540" s="0" t="b">
        <v>1</v>
      </c>
    </row>
    <row r="541">
      <c r="A541" s="0" t="s">
        <v>1456</v>
      </c>
      <c r="B541" s="0" t="s">
        <v>1457</v>
      </c>
      <c r="C541" s="0" t="s">
        <v>1458</v>
      </c>
      <c r="D541" s="2" t="s">
        <v>362</v>
      </c>
      <c r="E541" s="2" t="s">
        <v>1459</v>
      </c>
      <c r="F541" s="3">
        <f>HYPERLINK("https://www.framinghamheartstudy.org/phenotypic-data/vr_physactd_2019_m_1255s/ ","Documentation")</f>
      </c>
      <c r="G541" s="0" t="b">
        <v>1</v>
      </c>
    </row>
    <row r="542">
      <c r="A542" s="0" t="s">
        <v>1460</v>
      </c>
      <c r="B542" s="0" t="s">
        <v>1461</v>
      </c>
      <c r="C542" s="0" t="s">
        <v>1462</v>
      </c>
      <c r="D542" s="2" t="s">
        <v>362</v>
      </c>
      <c r="E542" s="2" t="s">
        <v>1459</v>
      </c>
      <c r="F542" s="3">
        <f>HYPERLINK("https://www.framinghamheartstudy.org/phenotypic-data/vr_physacts_2019_m_1256s/ ","Documentation")</f>
      </c>
      <c r="G542" s="0" t="b">
        <v>1</v>
      </c>
    </row>
    <row r="543">
      <c r="A543" s="0" t="s">
        <v>1463</v>
      </c>
      <c r="B543" s="0" t="s">
        <v>1464</v>
      </c>
      <c r="C543" s="0" t="s">
        <v>1465</v>
      </c>
      <c r="D543" s="2" t="s">
        <v>10</v>
      </c>
      <c r="E543" s="2" t="s">
        <v>1466</v>
      </c>
      <c r="F543" s="3">
        <f>HYPERLINK("https://www.framinghamheartstudy.org/phenotypic-data/vr_raceall_2011_a_1257s/","Documentation")</f>
      </c>
      <c r="G543" s="0" t="b">
        <v>1</v>
      </c>
    </row>
    <row r="544">
      <c r="A544" s="0" t="s">
        <v>1467</v>
      </c>
      <c r="B544" s="0" t="s">
        <v>1468</v>
      </c>
      <c r="C544" s="0" t="s">
        <v>1469</v>
      </c>
      <c r="D544" s="2" t="s">
        <v>10</v>
      </c>
      <c r="E544" s="2" t="s">
        <v>1466</v>
      </c>
      <c r="F544" s="0" t="s">
        <v>1470</v>
      </c>
      <c r="G544" s="0" t="b">
        <v>1</v>
      </c>
    </row>
    <row r="545">
      <c r="A545" s="0" t="s">
        <v>1471</v>
      </c>
      <c r="B545" s="0" t="s">
        <v>1472</v>
      </c>
      <c r="C545" s="0" t="s">
        <v>1473</v>
      </c>
      <c r="D545" s="2" t="s">
        <v>980</v>
      </c>
      <c r="E545" s="2" t="s">
        <v>1474</v>
      </c>
      <c r="F545" s="3">
        <f>HYPERLINK("https://www.framinghamheartstudy.org/phenotypic-data/vr_reloc_2011_m_0827s/","Documentation")</f>
      </c>
      <c r="G545" s="0" t="b">
        <v>1</v>
      </c>
    </row>
    <row r="546">
      <c r="A546" s="0" t="s">
        <v>1475</v>
      </c>
      <c r="B546" s="0" t="s">
        <v>1476</v>
      </c>
      <c r="C546" s="0" t="s">
        <v>1477</v>
      </c>
      <c r="D546" s="2" t="s">
        <v>10</v>
      </c>
      <c r="E546" s="2" t="s">
        <v>1453</v>
      </c>
      <c r="F546" s="3">
        <f>HYPERLINK("https://www.framinghamheartstudy.org/phenotypic-data/vr_smokst_2022_m_1564s/ ?","Documentation")</f>
      </c>
      <c r="G546" s="0" t="b">
        <v>1</v>
      </c>
    </row>
    <row r="547">
      <c r="A547" s="0" t="s">
        <v>1478</v>
      </c>
      <c r="B547" s="0" t="s">
        <v>1479</v>
      </c>
      <c r="C547" s="0" t="s">
        <v>1480</v>
      </c>
      <c r="D547" s="2" t="s">
        <v>103</v>
      </c>
      <c r="E547" s="2" t="s">
        <v>1394</v>
      </c>
      <c r="F547" s="3">
        <f>HYPERLINK("https://www.framinghamheartstudy.org/phenotypic-data/vr_sntwk_2008_m_0641sn","Documentation")</f>
      </c>
      <c r="G547" s="0" t="b">
        <v>1</v>
      </c>
    </row>
    <row r="548">
      <c r="A548" s="0" t="s">
        <v>1481</v>
      </c>
      <c r="B548" s="0" t="s">
        <v>1482</v>
      </c>
      <c r="C548" s="0" t="s">
        <v>1483</v>
      </c>
      <c r="D548" s="2" t="s">
        <v>10</v>
      </c>
      <c r="E548" s="2" t="s">
        <v>1280</v>
      </c>
      <c r="F548" s="3">
        <f>HYPERLINK("https://www.framinghamheartstudy.org/phenotypic-data/vr_soe_2023_a_1553s","Documentation")</f>
      </c>
      <c r="G548" s="0" t="b">
        <v>1</v>
      </c>
    </row>
    <row r="549">
      <c r="A549" s="0" t="s">
        <v>1484</v>
      </c>
      <c r="B549" s="0" t="s">
        <v>1485</v>
      </c>
      <c r="C549" s="0" t="s">
        <v>1486</v>
      </c>
      <c r="D549" s="2" t="s">
        <v>10</v>
      </c>
      <c r="E549" s="2" t="s">
        <v>1280</v>
      </c>
      <c r="F549" s="3">
        <f>HYPERLINK("https://www.framinghamheartstudy.org/phenotypic-data/vr_soechf_2016_a_1070s","Documentation")</f>
      </c>
      <c r="G549" s="0" t="b">
        <v>1</v>
      </c>
    </row>
    <row r="550">
      <c r="A550" s="0" t="s">
        <v>1487</v>
      </c>
      <c r="B550" s="0" t="s">
        <v>1488</v>
      </c>
      <c r="C550" s="0" t="s">
        <v>1489</v>
      </c>
      <c r="D550" s="2" t="s">
        <v>10</v>
      </c>
      <c r="E550" s="2" t="s">
        <v>1280</v>
      </c>
      <c r="F550" s="3">
        <f>HYPERLINK("https://www.framinghamheartstudy.org/phenotypic-data/vr_soepedvt_2012_m_0766s","Documentation")</f>
      </c>
      <c r="G550" s="0" t="b">
        <v>1</v>
      </c>
    </row>
    <row r="551">
      <c r="A551" s="0" t="s">
        <v>1490</v>
      </c>
      <c r="B551" s="0" t="s">
        <v>1491</v>
      </c>
      <c r="C551" s="0" t="s">
        <v>14</v>
      </c>
      <c r="D551" s="2" t="s">
        <v>10</v>
      </c>
      <c r="E551" s="2" t="s">
        <v>1492</v>
      </c>
      <c r="F551" s="3">
        <f>HYPERLINK("https://www.framinghamheartstudy.org/phenotypic-data/vr_survaf_2022_a_1527s/ ?","Documentation")</f>
      </c>
      <c r="G551" s="0" t="b">
        <v>1</v>
      </c>
    </row>
    <row r="552">
      <c r="A552" s="0" t="s">
        <v>1493</v>
      </c>
      <c r="B552" s="0" t="s">
        <v>1494</v>
      </c>
      <c r="C552" s="0" t="s">
        <v>14</v>
      </c>
      <c r="D552" s="2" t="s">
        <v>10</v>
      </c>
      <c r="E552" s="2" t="s">
        <v>1495</v>
      </c>
      <c r="F552" s="3">
        <f>HYPERLINK("https://www.framinghamheartstudy.org/phenotypic-data/vr_survcvd_2022_a_1535s/","Documentation")</f>
      </c>
      <c r="G552" s="0" t="b">
        <v>1</v>
      </c>
    </row>
    <row r="553">
      <c r="A553" s="0" t="s">
        <v>1496</v>
      </c>
      <c r="B553" s="0" t="s">
        <v>1497</v>
      </c>
      <c r="C553" s="0" t="s">
        <v>14</v>
      </c>
      <c r="D553" s="2" t="s">
        <v>10</v>
      </c>
      <c r="E553" s="2" t="s">
        <v>1495</v>
      </c>
      <c r="F553" s="3">
        <f>HYPERLINK("https://www.framinghamheartstudy.org/phenotypic-data/vr_survdth_2022_a_1537s/ ?","Documentation")</f>
      </c>
      <c r="G553" s="0" t="b">
        <v>1</v>
      </c>
    </row>
    <row r="554">
      <c r="A554" s="0" t="s">
        <v>1498</v>
      </c>
      <c r="B554" s="0" t="s">
        <v>1499</v>
      </c>
      <c r="C554" s="0" t="s">
        <v>14</v>
      </c>
      <c r="D554" s="2" t="s">
        <v>10</v>
      </c>
      <c r="E554" s="2" t="s">
        <v>15</v>
      </c>
      <c r="F554" s="0" t="s">
        <v>1470</v>
      </c>
      <c r="G554" s="0" t="b">
        <v>1</v>
      </c>
    </row>
    <row r="555">
      <c r="A555" s="0" t="s">
        <v>1500</v>
      </c>
      <c r="B555" s="0" t="s">
        <v>1501</v>
      </c>
      <c r="C555" s="0" t="s">
        <v>1502</v>
      </c>
      <c r="D555" s="2" t="s">
        <v>40</v>
      </c>
      <c r="E555" s="2" t="s">
        <v>1503</v>
      </c>
      <c r="F555" s="3">
        <f>HYPERLINK("https://www.framinghamheartstudy.org/phenotypic-data/vr_tbi_2023_0_1532s/","Documentation")</f>
      </c>
      <c r="G555" s="0" t="b">
        <v>1</v>
      </c>
    </row>
    <row r="556">
      <c r="A556" s="0" t="s">
        <v>1504</v>
      </c>
      <c r="B556" s="0" t="s">
        <v>1505</v>
      </c>
      <c r="C556" s="0" t="s">
        <v>1506</v>
      </c>
      <c r="D556" s="2" t="s">
        <v>10</v>
      </c>
      <c r="E556" s="2" t="s">
        <v>1280</v>
      </c>
      <c r="F556" s="3">
        <f>HYPERLINK("https://www.framinghamheartstudy.org/phenotypic-data/vr_vte_2020_a_1330s/","Documentation")</f>
      </c>
      <c r="G556" s="0" t="b">
        <v>1</v>
      </c>
    </row>
    <row r="557">
      <c r="A557" s="0" t="s">
        <v>1507</v>
      </c>
      <c r="B557" s="0" t="s">
        <v>1508</v>
      </c>
      <c r="C557" s="0" t="s">
        <v>1509</v>
      </c>
      <c r="D557" s="2" t="s">
        <v>131</v>
      </c>
      <c r="E557" s="2" t="s">
        <v>1510</v>
      </c>
      <c r="F557" s="3">
        <f>HYPERLINK("https://www.framinghamheartstudy.org/phenotypic-data/vr_wkthru_ex03_3b_1191s/","Documentation")</f>
      </c>
      <c r="G557" s="0" t="b">
        <v>1</v>
      </c>
    </row>
    <row r="558">
      <c r="A558" s="0" t="s">
        <v>1511</v>
      </c>
      <c r="B558" s="0" t="s">
        <v>1512</v>
      </c>
      <c r="C558" s="0" t="s">
        <v>1513</v>
      </c>
      <c r="D558" s="2" t="s">
        <v>147</v>
      </c>
      <c r="E558" s="2" t="s">
        <v>1514</v>
      </c>
      <c r="F558" s="3">
        <f>HYPERLINK("https://www.framinghamheartstudy.org/phenotypic-data/vr_wkthru_ex10_1b_1488s/","Documentation")</f>
      </c>
      <c r="G558" s="0" t="b">
        <v>1</v>
      </c>
    </row>
    <row r="559">
      <c r="A559" s="0" t="s">
        <v>1515</v>
      </c>
      <c r="B559" s="0" t="s">
        <v>1512</v>
      </c>
      <c r="C559" s="0" t="s">
        <v>1516</v>
      </c>
      <c r="D559" s="2" t="s">
        <v>40</v>
      </c>
      <c r="E559" s="2" t="s">
        <v>1510</v>
      </c>
      <c r="F559" s="3">
        <f>HYPERLINK("https://www.framinghamheartstudy.org/phenotypic-data/vr_wkthru_ex32_0_0997s","Documentation")</f>
      </c>
      <c r="G559" s="0" t="b">
        <v>1</v>
      </c>
    </row>
    <row r="560">
      <c r="A560" s="0" t="s">
        <v>1517</v>
      </c>
      <c r="B560" s="0" t="s">
        <v>1518</v>
      </c>
      <c r="C560" s="0" t="s">
        <v>1519</v>
      </c>
      <c r="D560" s="2" t="s">
        <v>40</v>
      </c>
      <c r="E560" s="2" t="s">
        <v>57</v>
      </c>
      <c r="F560" s="3">
        <f>HYPERLINK("https://www.framinghamheartstudy.org/phenotypic-data/wholedxa0_24_0708s","Documentation")</f>
      </c>
      <c r="G560" s="0" t="b">
        <v>1</v>
      </c>
    </row>
    <row r="561">
      <c r="A561" s="0" t="s">
        <v>1520</v>
      </c>
      <c r="B561" s="0" t="s">
        <v>1518</v>
      </c>
      <c r="C561" s="0" t="s">
        <v>1521</v>
      </c>
      <c r="D561" s="2" t="s">
        <v>19</v>
      </c>
      <c r="E561" s="2" t="s">
        <v>57</v>
      </c>
      <c r="F561" s="3">
        <f>HYPERLINK("https://www.framinghamheartstudy.org/phenotypic-data/wholedxa1_7_0708s","Documentation")</f>
      </c>
      <c r="G561" s="0" t="b">
        <v>1</v>
      </c>
    </row>
    <row r="562">
      <c r="A562" s="0" t="s">
        <v>1522</v>
      </c>
      <c r="B562" s="0" t="s">
        <v>1523</v>
      </c>
      <c r="C562" s="0" t="s">
        <v>44</v>
      </c>
      <c r="D562" s="2" t="s">
        <v>19</v>
      </c>
      <c r="E562" s="2" t="s">
        <v>1524</v>
      </c>
      <c r="F562" s="3">
        <f>HYPERLINK("https://www.framinghamheartstudy.org/phenotypic-data/wktest1_7s","Documentation")</f>
      </c>
      <c r="G562" s="0" t="b">
        <v>1</v>
      </c>
    </row>
  </sheetData>
  <headerFooter/>
</worksheet>
</file>